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FA24D3B-3171-46E8-9F3D-065895A09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Q64" i="1"/>
  <c r="E65" i="1"/>
  <c r="F65" i="1"/>
  <c r="G65" i="1" s="1"/>
  <c r="K65" i="1" s="1"/>
  <c r="Q65" i="1"/>
  <c r="F14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50" i="1"/>
  <c r="F50" i="1" s="1"/>
  <c r="G50" i="1" s="1"/>
  <c r="K50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44" i="1"/>
  <c r="F44" i="1" s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Q39" i="1"/>
  <c r="Q40" i="1"/>
  <c r="Q41" i="1"/>
  <c r="Q42" i="1"/>
  <c r="Q43" i="1"/>
  <c r="Q50" i="1"/>
  <c r="Q38" i="1"/>
  <c r="Q44" i="1"/>
  <c r="Q45" i="1"/>
  <c r="Q46" i="1"/>
  <c r="Q47" i="1"/>
  <c r="Q48" i="1"/>
  <c r="Q49" i="1"/>
  <c r="Q37" i="1"/>
  <c r="E28" i="1"/>
  <c r="F28" i="1"/>
  <c r="G28" i="1" s="1"/>
  <c r="K28" i="1" s="1"/>
  <c r="E33" i="1"/>
  <c r="F33" i="1"/>
  <c r="G33" i="1" s="1"/>
  <c r="K33" i="1" s="1"/>
  <c r="C21" i="1"/>
  <c r="Q21" i="1"/>
  <c r="E21" i="1"/>
  <c r="F21" i="1" s="1"/>
  <c r="G21" i="1" s="1"/>
  <c r="I21" i="1" s="1"/>
  <c r="Q28" i="1"/>
  <c r="Q33" i="1"/>
  <c r="Q34" i="1"/>
  <c r="Q35" i="1"/>
  <c r="Q36" i="1"/>
  <c r="E29" i="1"/>
  <c r="F29" i="1"/>
  <c r="G29" i="1" s="1"/>
  <c r="J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D9" i="1"/>
  <c r="C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J24" i="1" s="1"/>
  <c r="E25" i="1"/>
  <c r="F25" i="1"/>
  <c r="G25" i="1" s="1"/>
  <c r="J25" i="1" s="1"/>
  <c r="E26" i="1"/>
  <c r="F26" i="1"/>
  <c r="G26" i="1" s="1"/>
  <c r="J26" i="1" s="1"/>
  <c r="E27" i="1"/>
  <c r="F27" i="1" s="1"/>
  <c r="G27" i="1" s="1"/>
  <c r="J27" i="1" s="1"/>
  <c r="Q29" i="1"/>
  <c r="Q30" i="1"/>
  <c r="Q31" i="1"/>
  <c r="Q32" i="1"/>
  <c r="Q24" i="1"/>
  <c r="Q25" i="1"/>
  <c r="Q26" i="1"/>
  <c r="Q27" i="1"/>
  <c r="Q22" i="1"/>
  <c r="Q23" i="1"/>
  <c r="C17" i="1"/>
  <c r="C12" i="1"/>
  <c r="C11" i="1"/>
  <c r="O65" i="1" l="1"/>
  <c r="O64" i="1"/>
  <c r="F15" i="1"/>
  <c r="O56" i="1"/>
  <c r="O60" i="1"/>
  <c r="O55" i="1"/>
  <c r="O59" i="1"/>
  <c r="O63" i="1"/>
  <c r="O54" i="1"/>
  <c r="O58" i="1"/>
  <c r="O62" i="1"/>
  <c r="O57" i="1"/>
  <c r="O61" i="1"/>
  <c r="O53" i="1"/>
  <c r="O52" i="1"/>
  <c r="O51" i="1"/>
  <c r="C16" i="1"/>
  <c r="D18" i="1" s="1"/>
  <c r="C15" i="1"/>
  <c r="O43" i="1"/>
  <c r="O47" i="1"/>
  <c r="O36" i="1"/>
  <c r="O33" i="1"/>
  <c r="O49" i="1"/>
  <c r="O30" i="1"/>
  <c r="O21" i="1"/>
  <c r="O44" i="1"/>
  <c r="O26" i="1"/>
  <c r="O25" i="1"/>
  <c r="O45" i="1"/>
  <c r="O40" i="1"/>
  <c r="O28" i="1"/>
  <c r="O37" i="1"/>
  <c r="O42" i="1"/>
  <c r="O46" i="1"/>
  <c r="O32" i="1"/>
  <c r="O24" i="1"/>
  <c r="O48" i="1"/>
  <c r="O34" i="1"/>
  <c r="O31" i="1"/>
  <c r="O29" i="1"/>
  <c r="O50" i="1"/>
  <c r="O39" i="1"/>
  <c r="O41" i="1"/>
  <c r="O38" i="1"/>
  <c r="O22" i="1"/>
  <c r="O35" i="1"/>
  <c r="O27" i="1"/>
  <c r="O2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<sst xmlns="http://schemas.openxmlformats.org/spreadsheetml/2006/main" count="136" uniqueCount="59">
  <si>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</si>
  <si>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</si>
  <si>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</si>
  <si>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</si>
  <si>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</si>
  <si>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</si>
  <si>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</si>
  <si>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</si>
  <si>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</si>
  <si>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</si>
  <si>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</si>
  <si>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</si>
  <si>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</si>
  <si>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</si>
  <si>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</si>
  <si>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</si>
  <si>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</si>
  <si>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</si>
  <si>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</si>
  <si>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</si>
  <si>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</si>
  <si>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</si>
  <si>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</si>
  <si>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</si>
  <si>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</si>
  <si>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</si>
  <si>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</si>
  <si>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</si>
  <si>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</si>
  <si>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</si>
  <si>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</si>
  <si>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</si>
  <si>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</si>
  <si>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</si>
  <si>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</si>
  <si>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</si>
  <si>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</si>
  <si>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</si>
  <si>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</si>
  <si>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</si>
  <si>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</si>
  <si>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</si>
  <si>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QQ Boo / GSC 3483-1409</t>
  </si>
  <si>
    <t>EW</t>
  </si>
  <si>
    <t>IBVS 6029</t>
  </si>
  <si>
    <t>I</t>
  </si>
  <si>
    <t>II</t>
  </si>
  <si>
    <t>IBVS 6149</t>
  </si>
  <si>
    <t>IBVS 6157</t>
  </si>
  <si>
    <t>vis</t>
  </si>
  <si>
    <t>OEJV 0179</t>
  </si>
  <si>
    <t>OEJV 0211</t>
  </si>
  <si>
    <t>JBAV, 60</t>
  </si>
  <si>
    <t>JBAV, 76</t>
  </si>
  <si>
    <t>Next ToM-P</t>
  </si>
  <si>
    <t>Next ToM-S</t>
  </si>
  <si>
    <t>12.45-12.85</t>
  </si>
  <si>
    <t xml:space="preserve">Mag R1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</si>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</sst>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24" borderId="0" xfId="0" applyFont="1" applyFill="1" applyAlignme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5" fillId="0" borderId="0" xfId="42" applyNumberFormat="1" applyFont="1" applyAlignment="1">
      <alignment horizontal="left" wrapText="1"/>
    </xf>
    <xf numFmtId="165" fontId="16" fillId="0" borderId="0" xfId="41" applyNumberFormat="1" applyFont="1" applyAlignment="1">
      <alignment horizontal="left"/>
    </xf>
    <xf numFmtId="0" fontId="6" fillId="0" borderId="0" xfId="0" applyFont="1" applyAlignment="1"/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F-42E5-8915-3909F0045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F-42E5-8915-3909F0045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-6.0939999995753169E-2</c:v>
                </c:pt>
                <c:pt idx="4">
                  <c:v>-6.1879999993834645E-2</c:v>
                </c:pt>
                <c:pt idx="5">
                  <c:v>-6.2859999998181593E-2</c:v>
                </c:pt>
                <c:pt idx="6">
                  <c:v>-5.9300000000803266E-2</c:v>
                </c:pt>
                <c:pt idx="8">
                  <c:v>-6.6299999998591375E-2</c:v>
                </c:pt>
                <c:pt idx="9">
                  <c:v>-6.3639999993029051E-2</c:v>
                </c:pt>
                <c:pt idx="10">
                  <c:v>-6.5880000001925509E-2</c:v>
                </c:pt>
                <c:pt idx="11">
                  <c:v>-6.4420000002428424E-2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F-42E5-8915-3909F0045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-5.4359999994630925E-2</c:v>
                </c:pt>
                <c:pt idx="2">
                  <c:v>-5.7099999998172279E-2</c:v>
                </c:pt>
                <c:pt idx="7">
                  <c:v>-6.2440000001515727E-2</c:v>
                </c:pt>
                <c:pt idx="12">
                  <c:v>-6.3009999998030253E-2</c:v>
                </c:pt>
                <c:pt idx="13">
                  <c:v>-6.7729999995208345E-2</c:v>
                </c:pt>
                <c:pt idx="14">
                  <c:v>-6.4379999996162951E-2</c:v>
                </c:pt>
                <c:pt idx="15">
                  <c:v>-6.5259999995760154E-2</c:v>
                </c:pt>
                <c:pt idx="16">
                  <c:v>-6.9620000002032612E-2</c:v>
                </c:pt>
                <c:pt idx="17">
                  <c:v>-7.4479999995674007E-2</c:v>
                </c:pt>
                <c:pt idx="18">
                  <c:v>-7.5419999906443991E-2</c:v>
                </c:pt>
                <c:pt idx="19">
                  <c:v>-7.4969999972381629E-2</c:v>
                </c:pt>
                <c:pt idx="20">
                  <c:v>-7.3580000098445453E-2</c:v>
                </c:pt>
                <c:pt idx="21">
                  <c:v>-7.7170000193291344E-2</c:v>
                </c:pt>
                <c:pt idx="22">
                  <c:v>-7.3840000208292622E-2</c:v>
                </c:pt>
                <c:pt idx="23">
                  <c:v>-7.6359999991836958E-2</c:v>
                </c:pt>
                <c:pt idx="24">
                  <c:v>-7.5199999992037192E-2</c:v>
                </c:pt>
                <c:pt idx="25">
                  <c:v>-7.6339999999618158E-2</c:v>
                </c:pt>
                <c:pt idx="26">
                  <c:v>-7.527999999729218E-2</c:v>
                </c:pt>
                <c:pt idx="27">
                  <c:v>-7.5599999996484257E-2</c:v>
                </c:pt>
                <c:pt idx="28">
                  <c:v>-7.6739999996789265E-2</c:v>
                </c:pt>
                <c:pt idx="29">
                  <c:v>-7.553000019834144E-2</c:v>
                </c:pt>
                <c:pt idx="30">
                  <c:v>-9.4799999998940621E-2</c:v>
                </c:pt>
                <c:pt idx="31">
                  <c:v>-9.4619999996211845E-2</c:v>
                </c:pt>
                <c:pt idx="32">
                  <c:v>-9.4999999993888196E-2</c:v>
                </c:pt>
                <c:pt idx="33">
                  <c:v>-9.8619999997026753E-2</c:v>
                </c:pt>
                <c:pt idx="34">
                  <c:v>-9.825999999884516E-2</c:v>
                </c:pt>
                <c:pt idx="35">
                  <c:v>-9.900000000197906E-2</c:v>
                </c:pt>
                <c:pt idx="36">
                  <c:v>-0.1055999999953201</c:v>
                </c:pt>
                <c:pt idx="37">
                  <c:v>-0.10253999999986263</c:v>
                </c:pt>
                <c:pt idx="38">
                  <c:v>-0.10538000000087777</c:v>
                </c:pt>
                <c:pt idx="39">
                  <c:v>-0.10654000000067754</c:v>
                </c:pt>
                <c:pt idx="40">
                  <c:v>-0.1055999999953201</c:v>
                </c:pt>
                <c:pt idx="41">
                  <c:v>-0.10783999999694061</c:v>
                </c:pt>
                <c:pt idx="42">
                  <c:v>-0.10739999999350403</c:v>
                </c:pt>
                <c:pt idx="43">
                  <c:v>-0.1066999999966356</c:v>
                </c:pt>
                <c:pt idx="44">
                  <c:v>-0.1077199999926961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F-42E5-8915-3909F0045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F-42E5-8915-3909F0045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F-42E5-8915-3909F0045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F-42E5-8915-3909F0045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1.0480898552002779E-2</c:v>
                </c:pt>
                <c:pt idx="1">
                  <c:v>-5.24233274113549E-2</c:v>
                </c:pt>
                <c:pt idx="2">
                  <c:v>-5.2425214500392031E-2</c:v>
                </c:pt>
                <c:pt idx="3">
                  <c:v>-6.2041820233555492E-2</c:v>
                </c:pt>
                <c:pt idx="4">
                  <c:v>-6.2043707322592609E-2</c:v>
                </c:pt>
                <c:pt idx="5">
                  <c:v>-6.2273932185121242E-2</c:v>
                </c:pt>
                <c:pt idx="6">
                  <c:v>-6.2275819274158359E-2</c:v>
                </c:pt>
                <c:pt idx="7">
                  <c:v>-6.2751365711512602E-2</c:v>
                </c:pt>
                <c:pt idx="8">
                  <c:v>-6.7078460873628731E-2</c:v>
                </c:pt>
                <c:pt idx="9">
                  <c:v>-6.7080347962665862E-2</c:v>
                </c:pt>
                <c:pt idx="10">
                  <c:v>-6.7119976832445374E-2</c:v>
                </c:pt>
                <c:pt idx="11">
                  <c:v>-6.7121863921482491E-2</c:v>
                </c:pt>
                <c:pt idx="12">
                  <c:v>-6.7406814366087614E-2</c:v>
                </c:pt>
                <c:pt idx="13">
                  <c:v>-6.7842731933662331E-2</c:v>
                </c:pt>
                <c:pt idx="14">
                  <c:v>-6.7844619022699448E-2</c:v>
                </c:pt>
                <c:pt idx="15">
                  <c:v>-6.793897347455545E-2</c:v>
                </c:pt>
                <c:pt idx="16">
                  <c:v>-7.271708291654326E-2</c:v>
                </c:pt>
                <c:pt idx="17">
                  <c:v>-7.7102677838810113E-2</c:v>
                </c:pt>
                <c:pt idx="18">
                  <c:v>-7.7208354824888831E-2</c:v>
                </c:pt>
                <c:pt idx="19">
                  <c:v>-7.7210241913925948E-2</c:v>
                </c:pt>
                <c:pt idx="20">
                  <c:v>-7.7236661160445627E-2</c:v>
                </c:pt>
                <c:pt idx="21">
                  <c:v>-7.7238548249482758E-2</c:v>
                </c:pt>
                <c:pt idx="22">
                  <c:v>-7.727817711926227E-2</c:v>
                </c:pt>
                <c:pt idx="23">
                  <c:v>-7.7332902701338746E-2</c:v>
                </c:pt>
                <c:pt idx="24">
                  <c:v>-7.7334789790375877E-2</c:v>
                </c:pt>
                <c:pt idx="25">
                  <c:v>-7.7468773112011391E-2</c:v>
                </c:pt>
                <c:pt idx="26">
                  <c:v>-7.7470660201048508E-2</c:v>
                </c:pt>
                <c:pt idx="27">
                  <c:v>-7.7523498694087867E-2</c:v>
                </c:pt>
                <c:pt idx="28">
                  <c:v>-7.7525385783124984E-2</c:v>
                </c:pt>
                <c:pt idx="29">
                  <c:v>-7.7917900302845941E-2</c:v>
                </c:pt>
                <c:pt idx="30">
                  <c:v>-9.3195773147369376E-2</c:v>
                </c:pt>
                <c:pt idx="31">
                  <c:v>-9.3342966092264737E-2</c:v>
                </c:pt>
                <c:pt idx="32">
                  <c:v>-9.3384482051081366E-2</c:v>
                </c:pt>
                <c:pt idx="33">
                  <c:v>-9.7834238000610307E-2</c:v>
                </c:pt>
                <c:pt idx="34">
                  <c:v>-9.7836125089647424E-2</c:v>
                </c:pt>
                <c:pt idx="35">
                  <c:v>-9.7838012178684541E-2</c:v>
                </c:pt>
                <c:pt idx="36">
                  <c:v>-0.10273500823001092</c:v>
                </c:pt>
                <c:pt idx="37">
                  <c:v>-0.10273689531904803</c:v>
                </c:pt>
                <c:pt idx="38">
                  <c:v>-0.10273878240808515</c:v>
                </c:pt>
                <c:pt idx="39">
                  <c:v>-0.10295391055831683</c:v>
                </c:pt>
                <c:pt idx="40">
                  <c:v>-0.10300863614039331</c:v>
                </c:pt>
                <c:pt idx="41">
                  <c:v>-0.10301052322943043</c:v>
                </c:pt>
                <c:pt idx="42">
                  <c:v>-0.1033766185026317</c:v>
                </c:pt>
                <c:pt idx="43">
                  <c:v>-0.1033766185026317</c:v>
                </c:pt>
                <c:pt idx="44">
                  <c:v>-0.10412767993940546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F-42E5-8915-3909F0045C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  <c:pt idx="43">
                  <c:v>30167.5</c:v>
                </c:pt>
                <c:pt idx="44">
                  <c:v>30366.5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F-42E5-8915-3909F004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024"/>
        <c:axId val="1"/>
      </c:scatterChart>
      <c:valAx>
        <c:axId val="84077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7BFA63-5416-400C-A430-D27A2900B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S15" sqref="S15"/>
    </sheetView>
  </sheetViews>
  <sheetFormatPr defaultColWidth="10.28515625" defaultRowHeight="12.75" x14ac:dyDescent="0.2"/>
  <cols>
    <col min="1" max="1" width="16.5703125" customWidth="1"/>
    <col min="2" max="2" width="5.5703125" customWidth="1"/>
    <col min="3" max="3" width="13.2851562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27</v>
      </c>
      <c r="B2" t="s">
        <v>43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4" t="s">
        <v>40</v>
      </c>
      <c r="D4" s="25" t="s">
        <v>40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48">
        <v>51415.775999999998</v>
      </c>
      <c r="D7" s="26" t="s">
        <v>41</v>
      </c>
    </row>
    <row r="8" spans="1:6" ht="12.95" customHeight="1" x14ac:dyDescent="0.2">
      <c r="A8" t="s">
        <v>7</v>
      </c>
      <c r="C8" s="48">
        <v>0.27648</v>
      </c>
      <c r="D8" s="26" t="s">
        <v>41</v>
      </c>
    </row>
    <row r="9" spans="1:6" ht="12.95" customHeight="1" x14ac:dyDescent="0.2">
      <c r="A9" s="21" t="s">
        <v>35</v>
      </c>
      <c r="B9" s="22">
        <v>21</v>
      </c>
      <c r="C9" s="49" t="str">
        <f>"F"&amp;B9</f>
        <v>F21</v>
      </c>
      <c r="D9" s="50" t="str">
        <f>"G"&amp;B9</f>
        <v>G21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20">
        <f ca="1">INTERCEPT(INDIRECT($D$9):G991,INDIRECT($C$9):F991)</f>
        <v>1.0480898552002779E-2</v>
      </c>
      <c r="D11" s="3"/>
      <c r="E11" s="10"/>
    </row>
    <row r="12" spans="1:6" ht="12.95" customHeight="1" x14ac:dyDescent="0.2">
      <c r="A12" s="10" t="s">
        <v>20</v>
      </c>
      <c r="B12" s="10"/>
      <c r="C12" s="20">
        <f ca="1">SLOPE(INDIRECT($D$9):G991,INDIRECT($C$9):F991)</f>
        <v>-3.7741780742399764E-6</v>
      </c>
      <c r="D12" s="3"/>
      <c r="E12" s="53" t="s">
        <v>57</v>
      </c>
      <c r="F12" s="54" t="s">
        <v>56</v>
      </c>
    </row>
    <row r="13" spans="1:6" ht="12.95" customHeight="1" x14ac:dyDescent="0.2">
      <c r="A13" s="10" t="s">
        <v>22</v>
      </c>
      <c r="B13" s="10"/>
      <c r="C13" s="3" t="s">
        <v>17</v>
      </c>
      <c r="E13" s="51" t="s">
        <v>37</v>
      </c>
      <c r="F13" s="55">
        <v>1</v>
      </c>
    </row>
    <row r="14" spans="1:6" ht="12.95" customHeight="1" x14ac:dyDescent="0.2">
      <c r="A14" s="10"/>
      <c r="B14" s="10"/>
      <c r="C14" s="10"/>
      <c r="E14" s="51" t="s">
        <v>34</v>
      </c>
      <c r="F14" s="56">
        <f ca="1">NOW()+15018.5+$C$5/24</f>
        <v>60540.806428356482</v>
      </c>
    </row>
    <row r="15" spans="1:6" ht="12.95" customHeight="1" x14ac:dyDescent="0.2">
      <c r="A15" s="12" t="s">
        <v>21</v>
      </c>
      <c r="B15" s="10"/>
      <c r="C15" s="13">
        <f ca="1">(C7+C11)+(C8+C12)*INT(MAX(F21:F3532))</f>
        <v>59811.263554207144</v>
      </c>
      <c r="E15" s="51" t="s">
        <v>38</v>
      </c>
      <c r="F15" s="56">
        <f ca="1">ROUND(2*($F$14-$C$7)/$C$8,0)/2+$F$13</f>
        <v>33005.5</v>
      </c>
    </row>
    <row r="16" spans="1:6" ht="12.95" customHeight="1" x14ac:dyDescent="0.2">
      <c r="A16" s="15" t="s">
        <v>8</v>
      </c>
      <c r="B16" s="10"/>
      <c r="C16" s="16">
        <f ca="1">+C8+C12</f>
        <v>0.27647622582192577</v>
      </c>
      <c r="E16" s="51" t="s">
        <v>39</v>
      </c>
      <c r="F16" s="56">
        <f ca="1">ROUND(2*($F$14-$C$15)/$C$16,0)/2+$F$13</f>
        <v>2639.5</v>
      </c>
    </row>
    <row r="17" spans="1:21" ht="12.95" customHeight="1" thickBot="1" x14ac:dyDescent="0.25">
      <c r="A17" s="14" t="s">
        <v>31</v>
      </c>
      <c r="B17" s="10"/>
      <c r="C17" s="10">
        <f>COUNT(C21:C2190)</f>
        <v>45</v>
      </c>
      <c r="E17" s="51" t="s">
        <v>54</v>
      </c>
      <c r="F17" s="57">
        <f ca="1">+$C$15+$C$16*$F$16-15018.5-$C$5/24</f>
        <v>45522.918385597455</v>
      </c>
    </row>
    <row r="18" spans="1:21" ht="12.95" customHeight="1" thickTop="1" thickBot="1" x14ac:dyDescent="0.25">
      <c r="A18" s="15" t="s">
        <v>9</v>
      </c>
      <c r="B18" s="10"/>
      <c r="C18" s="18">
        <f ca="1">+C15</f>
        <v>59811.263554207144</v>
      </c>
      <c r="D18" s="19">
        <f ca="1">+C16</f>
        <v>0.27647622582192577</v>
      </c>
      <c r="E18" s="52" t="s">
        <v>55</v>
      </c>
      <c r="F18" s="58">
        <f ca="1">+($C$15+$C$16*$F$16)-($C$16/2)-15018.5-$C$5/24</f>
        <v>45522.780147484547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3" t="s">
        <v>36</v>
      </c>
    </row>
    <row r="21" spans="1:21" ht="12.95" customHeight="1" x14ac:dyDescent="0.2">
      <c r="A21" t="s">
        <v>41</v>
      </c>
      <c r="C21" s="8">
        <f>C7</f>
        <v>51415.775999999998</v>
      </c>
      <c r="D21" s="8" t="s">
        <v>17</v>
      </c>
      <c r="E21">
        <f t="shared" ref="E21:E63" si="0">+(C21-C$7)/C$8</f>
        <v>0</v>
      </c>
      <c r="F21">
        <f t="shared" ref="F21:F36" si="1">ROUND(2*E21,0)/2</f>
        <v>0</v>
      </c>
      <c r="G21">
        <f t="shared" ref="G21:G63" si="2">+C21-(C$7+F21*C$8)</f>
        <v>0</v>
      </c>
      <c r="I21">
        <f>+G21</f>
        <v>0</v>
      </c>
      <c r="O21">
        <f t="shared" ref="O21:O63" ca="1" si="3">+C$11+C$12*$F21</f>
        <v>1.0480898552002779E-2</v>
      </c>
      <c r="Q21" s="2">
        <f t="shared" ref="Q21:Q63" si="4">+C21-15018.5</f>
        <v>36397.275999999998</v>
      </c>
    </row>
    <row r="22" spans="1:21" ht="12.95" customHeight="1" x14ac:dyDescent="0.2">
      <c r="A22" s="27" t="s">
        <v>44</v>
      </c>
      <c r="B22" s="28" t="s">
        <v>45</v>
      </c>
      <c r="C22" s="27">
        <v>56023.813800000004</v>
      </c>
      <c r="D22" s="27">
        <v>8.9999999999999998E-4</v>
      </c>
      <c r="E22">
        <f t="shared" si="0"/>
        <v>16666.803385416686</v>
      </c>
      <c r="F22">
        <f t="shared" si="1"/>
        <v>16667</v>
      </c>
      <c r="G22">
        <f t="shared" si="2"/>
        <v>-5.4359999994630925E-2</v>
      </c>
      <c r="K22">
        <f>+G22</f>
        <v>-5.4359999994630925E-2</v>
      </c>
      <c r="O22">
        <f t="shared" ca="1" si="3"/>
        <v>-5.24233274113549E-2</v>
      </c>
      <c r="Q22" s="2">
        <f t="shared" si="4"/>
        <v>41005.313800000004</v>
      </c>
    </row>
    <row r="23" spans="1:21" ht="12.95" customHeight="1" x14ac:dyDescent="0.2">
      <c r="A23" s="27" t="s">
        <v>44</v>
      </c>
      <c r="B23" s="28" t="s">
        <v>46</v>
      </c>
      <c r="C23" s="27">
        <v>56023.9493</v>
      </c>
      <c r="D23" s="27">
        <v>5.0000000000000001E-4</v>
      </c>
      <c r="E23">
        <f t="shared" si="0"/>
        <v>16667.293475115748</v>
      </c>
      <c r="F23">
        <f t="shared" si="1"/>
        <v>16667.5</v>
      </c>
      <c r="G23">
        <f t="shared" si="2"/>
        <v>-5.7099999998172279E-2</v>
      </c>
      <c r="K23">
        <f>+G23</f>
        <v>-5.7099999998172279E-2</v>
      </c>
      <c r="O23">
        <f t="shared" ca="1" si="3"/>
        <v>-5.2425214500392031E-2</v>
      </c>
      <c r="Q23" s="2">
        <f t="shared" si="4"/>
        <v>41005.4493</v>
      </c>
    </row>
    <row r="24" spans="1:21" ht="12.95" customHeight="1" x14ac:dyDescent="0.2">
      <c r="A24" s="29" t="s">
        <v>47</v>
      </c>
      <c r="B24" s="30" t="s">
        <v>45</v>
      </c>
      <c r="C24" s="29">
        <v>56728.416499999999</v>
      </c>
      <c r="D24" s="29">
        <v>1.6000000000000001E-3</v>
      </c>
      <c r="E24">
        <f t="shared" si="0"/>
        <v>19215.279586226858</v>
      </c>
      <c r="F24">
        <f t="shared" si="1"/>
        <v>19215.5</v>
      </c>
      <c r="G24">
        <f t="shared" si="2"/>
        <v>-6.0939999995753169E-2</v>
      </c>
      <c r="J24">
        <f>+G24</f>
        <v>-6.0939999995753169E-2</v>
      </c>
      <c r="O24">
        <f t="shared" ca="1" si="3"/>
        <v>-6.2041820233555492E-2</v>
      </c>
      <c r="Q24" s="2">
        <f t="shared" si="4"/>
        <v>41709.916499999999</v>
      </c>
    </row>
    <row r="25" spans="1:21" ht="12.95" customHeight="1" x14ac:dyDescent="0.2">
      <c r="A25" s="29" t="s">
        <v>47</v>
      </c>
      <c r="B25" s="30" t="s">
        <v>45</v>
      </c>
      <c r="C25" s="29">
        <v>56728.553800000002</v>
      </c>
      <c r="D25" s="29">
        <v>8.0000000000000004E-4</v>
      </c>
      <c r="E25">
        <f t="shared" si="0"/>
        <v>19215.776186342606</v>
      </c>
      <c r="F25">
        <f t="shared" si="1"/>
        <v>19216</v>
      </c>
      <c r="G25">
        <f t="shared" si="2"/>
        <v>-6.1879999993834645E-2</v>
      </c>
      <c r="J25">
        <f>+G25</f>
        <v>-6.1879999993834645E-2</v>
      </c>
      <c r="O25">
        <f t="shared" ca="1" si="3"/>
        <v>-6.2043707322592609E-2</v>
      </c>
      <c r="Q25" s="2">
        <f t="shared" si="4"/>
        <v>41710.053800000002</v>
      </c>
    </row>
    <row r="26" spans="1:21" ht="12.95" customHeight="1" x14ac:dyDescent="0.2">
      <c r="A26" s="29" t="s">
        <v>47</v>
      </c>
      <c r="B26" s="30" t="s">
        <v>45</v>
      </c>
      <c r="C26" s="29">
        <v>56745.418100000003</v>
      </c>
      <c r="D26" s="29">
        <v>1.1000000000000001E-3</v>
      </c>
      <c r="E26">
        <f t="shared" si="0"/>
        <v>19276.772641782423</v>
      </c>
      <c r="F26">
        <f t="shared" si="1"/>
        <v>19277</v>
      </c>
      <c r="G26">
        <f t="shared" si="2"/>
        <v>-6.2859999998181593E-2</v>
      </c>
      <c r="J26">
        <f>+G26</f>
        <v>-6.2859999998181593E-2</v>
      </c>
      <c r="O26">
        <f t="shared" ca="1" si="3"/>
        <v>-6.2273932185121242E-2</v>
      </c>
      <c r="Q26" s="2">
        <f t="shared" si="4"/>
        <v>41726.918100000003</v>
      </c>
    </row>
    <row r="27" spans="1:21" x14ac:dyDescent="0.2">
      <c r="A27" s="29" t="s">
        <v>47</v>
      </c>
      <c r="B27" s="30" t="s">
        <v>45</v>
      </c>
      <c r="C27" s="29">
        <v>56745.5599</v>
      </c>
      <c r="D27" s="29">
        <v>1.4E-3</v>
      </c>
      <c r="E27">
        <f t="shared" si="0"/>
        <v>19277.285517939821</v>
      </c>
      <c r="F27">
        <f t="shared" si="1"/>
        <v>19277.5</v>
      </c>
      <c r="G27">
        <f t="shared" si="2"/>
        <v>-5.9300000000803266E-2</v>
      </c>
      <c r="J27">
        <f>+G27</f>
        <v>-5.9300000000803266E-2</v>
      </c>
      <c r="O27">
        <f t="shared" ca="1" si="3"/>
        <v>-6.2275819274158359E-2</v>
      </c>
      <c r="Q27" s="2">
        <f t="shared" si="4"/>
        <v>41727.0599</v>
      </c>
    </row>
    <row r="28" spans="1:21" x14ac:dyDescent="0.2">
      <c r="A28" s="31" t="s">
        <v>50</v>
      </c>
      <c r="B28" s="32" t="s">
        <v>46</v>
      </c>
      <c r="C28" s="33">
        <v>56780.393239999998</v>
      </c>
      <c r="D28" s="33">
        <v>2.9999999999999997E-4</v>
      </c>
      <c r="E28">
        <f t="shared" si="0"/>
        <v>19403.274160879628</v>
      </c>
      <c r="F28">
        <f t="shared" si="1"/>
        <v>19403.5</v>
      </c>
      <c r="G28">
        <f t="shared" si="2"/>
        <v>-6.2440000001515727E-2</v>
      </c>
      <c r="K28">
        <f>+G28</f>
        <v>-6.2440000001515727E-2</v>
      </c>
      <c r="O28">
        <f t="shared" ca="1" si="3"/>
        <v>-6.2751365711512602E-2</v>
      </c>
      <c r="Q28" s="2">
        <f t="shared" si="4"/>
        <v>41761.893239999998</v>
      </c>
    </row>
    <row r="29" spans="1:21" x14ac:dyDescent="0.2">
      <c r="A29" s="27" t="s">
        <v>48</v>
      </c>
      <c r="B29" s="28"/>
      <c r="C29" s="27">
        <v>57097.373699999996</v>
      </c>
      <c r="D29" s="27">
        <v>2.5000000000000001E-3</v>
      </c>
      <c r="E29">
        <f t="shared" si="0"/>
        <v>20549.76019965277</v>
      </c>
      <c r="F29">
        <f t="shared" si="1"/>
        <v>20550</v>
      </c>
      <c r="G29">
        <f t="shared" si="2"/>
        <v>-6.6299999998591375E-2</v>
      </c>
      <c r="J29">
        <f>+G29</f>
        <v>-6.6299999998591375E-2</v>
      </c>
      <c r="O29">
        <f t="shared" ca="1" si="3"/>
        <v>-6.7078460873628731E-2</v>
      </c>
      <c r="Q29" s="2">
        <f t="shared" si="4"/>
        <v>42078.873699999996</v>
      </c>
    </row>
    <row r="30" spans="1:21" x14ac:dyDescent="0.2">
      <c r="A30" s="27" t="s">
        <v>48</v>
      </c>
      <c r="B30" s="28"/>
      <c r="C30" s="27">
        <v>57097.514600000002</v>
      </c>
      <c r="D30" s="27">
        <v>8.0000000000000004E-4</v>
      </c>
      <c r="E30">
        <f t="shared" si="0"/>
        <v>20550.269820601869</v>
      </c>
      <c r="F30">
        <f t="shared" si="1"/>
        <v>20550.5</v>
      </c>
      <c r="G30">
        <f t="shared" si="2"/>
        <v>-6.3639999993029051E-2</v>
      </c>
      <c r="J30">
        <f>+G30</f>
        <v>-6.3639999993029051E-2</v>
      </c>
      <c r="O30">
        <f t="shared" ca="1" si="3"/>
        <v>-6.7080347962665862E-2</v>
      </c>
      <c r="Q30" s="2">
        <f t="shared" si="4"/>
        <v>42079.014600000002</v>
      </c>
    </row>
    <row r="31" spans="1:21" x14ac:dyDescent="0.2">
      <c r="A31" s="27" t="s">
        <v>48</v>
      </c>
      <c r="B31" s="28"/>
      <c r="C31" s="27">
        <v>57100.415399999998</v>
      </c>
      <c r="D31" s="27">
        <v>6.9999999999999999E-4</v>
      </c>
      <c r="E31">
        <f t="shared" si="0"/>
        <v>20560.76171875</v>
      </c>
      <c r="F31">
        <f t="shared" si="1"/>
        <v>20561</v>
      </c>
      <c r="G31">
        <f t="shared" si="2"/>
        <v>-6.5880000001925509E-2</v>
      </c>
      <c r="J31">
        <f>+G31</f>
        <v>-6.5880000001925509E-2</v>
      </c>
      <c r="O31">
        <f t="shared" ca="1" si="3"/>
        <v>-6.7119976832445374E-2</v>
      </c>
      <c r="Q31" s="2">
        <f t="shared" si="4"/>
        <v>42081.915399999998</v>
      </c>
    </row>
    <row r="32" spans="1:21" x14ac:dyDescent="0.2">
      <c r="A32" s="27" t="s">
        <v>48</v>
      </c>
      <c r="B32" s="28"/>
      <c r="C32" s="27">
        <v>57100.555099999998</v>
      </c>
      <c r="D32" s="27">
        <v>6.9999999999999999E-4</v>
      </c>
      <c r="E32">
        <f t="shared" si="0"/>
        <v>20561.266999421296</v>
      </c>
      <c r="F32">
        <f t="shared" si="1"/>
        <v>20561.5</v>
      </c>
      <c r="G32">
        <f t="shared" si="2"/>
        <v>-6.4420000002428424E-2</v>
      </c>
      <c r="J32">
        <f>+G32</f>
        <v>-6.4420000002428424E-2</v>
      </c>
      <c r="O32">
        <f t="shared" ca="1" si="3"/>
        <v>-6.7121863921482491E-2</v>
      </c>
      <c r="Q32" s="2">
        <f t="shared" si="4"/>
        <v>42082.055099999998</v>
      </c>
    </row>
    <row r="33" spans="1:17" x14ac:dyDescent="0.2">
      <c r="A33" s="31" t="s">
        <v>50</v>
      </c>
      <c r="B33" s="32" t="s">
        <v>45</v>
      </c>
      <c r="C33" s="33">
        <v>57121.43075</v>
      </c>
      <c r="D33" s="33">
        <v>1E-4</v>
      </c>
      <c r="E33">
        <f t="shared" si="0"/>
        <v>20636.77209924769</v>
      </c>
      <c r="F33">
        <f t="shared" si="1"/>
        <v>20637</v>
      </c>
      <c r="G33">
        <f t="shared" si="2"/>
        <v>-6.3009999998030253E-2</v>
      </c>
      <c r="K33">
        <f t="shared" ref="K33:K63" si="5">+G33</f>
        <v>-6.3009999998030253E-2</v>
      </c>
      <c r="O33">
        <f t="shared" ca="1" si="3"/>
        <v>-6.7406814366087614E-2</v>
      </c>
      <c r="Q33" s="2">
        <f t="shared" si="4"/>
        <v>42102.93075</v>
      </c>
    </row>
    <row r="34" spans="1:17" x14ac:dyDescent="0.2">
      <c r="A34" s="31" t="s">
        <v>50</v>
      </c>
      <c r="B34" s="32" t="s">
        <v>46</v>
      </c>
      <c r="C34" s="33">
        <v>57153.359470000003</v>
      </c>
      <c r="D34" s="33">
        <v>1E-4</v>
      </c>
      <c r="E34">
        <f t="shared" si="0"/>
        <v>20752.255027488445</v>
      </c>
      <c r="F34">
        <f t="shared" si="1"/>
        <v>20752.5</v>
      </c>
      <c r="G34">
        <f t="shared" si="2"/>
        <v>-6.7729999995208345E-2</v>
      </c>
      <c r="K34">
        <f t="shared" si="5"/>
        <v>-6.7729999995208345E-2</v>
      </c>
      <c r="O34">
        <f t="shared" ca="1" si="3"/>
        <v>-6.7842731933662331E-2</v>
      </c>
      <c r="Q34" s="2">
        <f t="shared" si="4"/>
        <v>42134.859470000003</v>
      </c>
    </row>
    <row r="35" spans="1:17" x14ac:dyDescent="0.2">
      <c r="A35" s="31" t="s">
        <v>50</v>
      </c>
      <c r="B35" s="32" t="s">
        <v>45</v>
      </c>
      <c r="C35" s="33">
        <v>57153.501060000002</v>
      </c>
      <c r="D35" s="33">
        <v>2.0000000000000001E-4</v>
      </c>
      <c r="E35">
        <f t="shared" si="0"/>
        <v>20752.767144097237</v>
      </c>
      <c r="F35">
        <f t="shared" si="1"/>
        <v>20753</v>
      </c>
      <c r="G35">
        <f t="shared" si="2"/>
        <v>-6.4379999996162951E-2</v>
      </c>
      <c r="K35">
        <f t="shared" si="5"/>
        <v>-6.4379999996162951E-2</v>
      </c>
      <c r="O35">
        <f t="shared" ca="1" si="3"/>
        <v>-6.7844619022699448E-2</v>
      </c>
      <c r="Q35" s="2">
        <f t="shared" si="4"/>
        <v>42135.001060000002</v>
      </c>
    </row>
    <row r="36" spans="1:17" x14ac:dyDescent="0.2">
      <c r="A36" s="31" t="s">
        <v>50</v>
      </c>
      <c r="B36" s="32" t="s">
        <v>45</v>
      </c>
      <c r="C36" s="33">
        <v>57160.412179999999</v>
      </c>
      <c r="D36" s="33">
        <v>5.0000000000000001E-4</v>
      </c>
      <c r="E36">
        <f t="shared" si="0"/>
        <v>20777.763961226858</v>
      </c>
      <c r="F36">
        <f t="shared" si="1"/>
        <v>20778</v>
      </c>
      <c r="G36">
        <f t="shared" si="2"/>
        <v>-6.5259999995760154E-2</v>
      </c>
      <c r="K36">
        <f t="shared" si="5"/>
        <v>-6.5259999995760154E-2</v>
      </c>
      <c r="O36">
        <f t="shared" ca="1" si="3"/>
        <v>-6.793897347455545E-2</v>
      </c>
      <c r="Q36" s="2">
        <f t="shared" si="4"/>
        <v>42141.912179999999</v>
      </c>
    </row>
    <row r="37" spans="1:17" x14ac:dyDescent="0.2">
      <c r="A37" s="31" t="s">
        <v>0</v>
      </c>
      <c r="B37" s="35" t="s">
        <v>45</v>
      </c>
      <c r="C37" s="36">
        <v>57510.431499999999</v>
      </c>
      <c r="D37" s="36">
        <v>2.0000000000000001E-4</v>
      </c>
      <c r="E37">
        <f t="shared" si="0"/>
        <v>22043.748191550927</v>
      </c>
      <c r="F37" s="34">
        <f t="shared" ref="F37:F63" si="6">ROUND(2*E37,0)/2+0.5</f>
        <v>22044</v>
      </c>
      <c r="G37">
        <f t="shared" si="2"/>
        <v>-6.9620000002032612E-2</v>
      </c>
      <c r="K37">
        <f t="shared" si="5"/>
        <v>-6.9620000002032612E-2</v>
      </c>
      <c r="O37">
        <f t="shared" ca="1" si="3"/>
        <v>-7.271708291654326E-2</v>
      </c>
      <c r="Q37" s="2">
        <f t="shared" si="4"/>
        <v>42491.931499999999</v>
      </c>
    </row>
    <row r="38" spans="1:17" x14ac:dyDescent="0.2">
      <c r="A38" s="31" t="s">
        <v>0</v>
      </c>
      <c r="B38" s="35" t="s">
        <v>45</v>
      </c>
      <c r="C38" s="36">
        <v>57831.696400000001</v>
      </c>
      <c r="D38" s="36">
        <v>2.9999999999999997E-4</v>
      </c>
      <c r="E38">
        <f t="shared" si="0"/>
        <v>23205.730613425934</v>
      </c>
      <c r="F38" s="34">
        <f t="shared" si="6"/>
        <v>23206</v>
      </c>
      <c r="G38">
        <f t="shared" si="2"/>
        <v>-7.4479999995674007E-2</v>
      </c>
      <c r="K38">
        <f t="shared" si="5"/>
        <v>-7.4479999995674007E-2</v>
      </c>
      <c r="O38">
        <f t="shared" ca="1" si="3"/>
        <v>-7.7102677838810113E-2</v>
      </c>
      <c r="Q38" s="2">
        <f t="shared" si="4"/>
        <v>42813.196400000001</v>
      </c>
    </row>
    <row r="39" spans="1:17" x14ac:dyDescent="0.2">
      <c r="A39" s="37" t="s">
        <v>51</v>
      </c>
      <c r="B39" s="38" t="s">
        <v>45</v>
      </c>
      <c r="C39" s="39">
        <v>57839.436900000088</v>
      </c>
      <c r="D39" s="39">
        <v>6.9999999999999999E-4</v>
      </c>
      <c r="E39">
        <f t="shared" si="0"/>
        <v>23233.727213541992</v>
      </c>
      <c r="F39" s="34">
        <f t="shared" si="6"/>
        <v>23234</v>
      </c>
      <c r="G39">
        <f t="shared" si="2"/>
        <v>-7.5419999906443991E-2</v>
      </c>
      <c r="K39">
        <f t="shared" si="5"/>
        <v>-7.5419999906443991E-2</v>
      </c>
      <c r="O39">
        <f t="shared" ca="1" si="3"/>
        <v>-7.7208354824888831E-2</v>
      </c>
      <c r="Q39" s="2">
        <f t="shared" si="4"/>
        <v>42820.936900000088</v>
      </c>
    </row>
    <row r="40" spans="1:17" x14ac:dyDescent="0.2">
      <c r="A40" s="37" t="s">
        <v>51</v>
      </c>
      <c r="B40" s="38" t="s">
        <v>46</v>
      </c>
      <c r="C40" s="39">
        <v>57839.575590000022</v>
      </c>
      <c r="D40" s="39">
        <v>4.0000000000000002E-4</v>
      </c>
      <c r="E40">
        <f t="shared" si="0"/>
        <v>23234.228841145919</v>
      </c>
      <c r="F40" s="34">
        <f t="shared" si="6"/>
        <v>23234.5</v>
      </c>
      <c r="G40">
        <f t="shared" si="2"/>
        <v>-7.4969999972381629E-2</v>
      </c>
      <c r="K40">
        <f t="shared" si="5"/>
        <v>-7.4969999972381629E-2</v>
      </c>
      <c r="O40">
        <f t="shared" ca="1" si="3"/>
        <v>-7.7210241913925948E-2</v>
      </c>
      <c r="Q40" s="2">
        <f t="shared" si="4"/>
        <v>42821.075590000022</v>
      </c>
    </row>
    <row r="41" spans="1:17" x14ac:dyDescent="0.2">
      <c r="A41" s="37" t="s">
        <v>51</v>
      </c>
      <c r="B41" s="38" t="s">
        <v>46</v>
      </c>
      <c r="C41" s="39">
        <v>57841.512339999899</v>
      </c>
      <c r="D41" s="39">
        <v>2.0000000000000001E-4</v>
      </c>
      <c r="E41">
        <f t="shared" si="0"/>
        <v>23241.233868633903</v>
      </c>
      <c r="F41" s="34">
        <f t="shared" si="6"/>
        <v>23241.5</v>
      </c>
      <c r="G41">
        <f t="shared" si="2"/>
        <v>-7.3580000098445453E-2</v>
      </c>
      <c r="K41">
        <f t="shared" si="5"/>
        <v>-7.3580000098445453E-2</v>
      </c>
      <c r="O41">
        <f t="shared" ca="1" si="3"/>
        <v>-7.7236661160445627E-2</v>
      </c>
      <c r="Q41" s="2">
        <f t="shared" si="4"/>
        <v>42823.012339999899</v>
      </c>
    </row>
    <row r="42" spans="1:17" x14ac:dyDescent="0.2">
      <c r="A42" s="37" t="s">
        <v>51</v>
      </c>
      <c r="B42" s="38" t="s">
        <v>45</v>
      </c>
      <c r="C42" s="39">
        <v>57841.646989999805</v>
      </c>
      <c r="D42" s="39">
        <v>2.9999999999999997E-4</v>
      </c>
      <c r="E42">
        <f t="shared" si="0"/>
        <v>23241.720883969207</v>
      </c>
      <c r="F42" s="34">
        <f t="shared" si="6"/>
        <v>23242</v>
      </c>
      <c r="G42">
        <f t="shared" si="2"/>
        <v>-7.7170000193291344E-2</v>
      </c>
      <c r="K42">
        <f t="shared" si="5"/>
        <v>-7.7170000193291344E-2</v>
      </c>
      <c r="O42">
        <f t="shared" ca="1" si="3"/>
        <v>-7.7238548249482758E-2</v>
      </c>
      <c r="Q42" s="2">
        <f t="shared" si="4"/>
        <v>42823.146989999805</v>
      </c>
    </row>
    <row r="43" spans="1:17" x14ac:dyDescent="0.2">
      <c r="A43" s="37" t="s">
        <v>51</v>
      </c>
      <c r="B43" s="38" t="s">
        <v>46</v>
      </c>
      <c r="C43" s="39">
        <v>57844.553359999787</v>
      </c>
      <c r="D43" s="39">
        <v>4.0000000000000002E-4</v>
      </c>
      <c r="E43">
        <f t="shared" si="0"/>
        <v>23252.232928239977</v>
      </c>
      <c r="F43" s="34">
        <f t="shared" si="6"/>
        <v>23252.5</v>
      </c>
      <c r="G43">
        <f t="shared" si="2"/>
        <v>-7.3840000208292622E-2</v>
      </c>
      <c r="K43">
        <f t="shared" si="5"/>
        <v>-7.3840000208292622E-2</v>
      </c>
      <c r="O43">
        <f t="shared" ca="1" si="3"/>
        <v>-7.727817711926227E-2</v>
      </c>
      <c r="Q43" s="2">
        <f t="shared" si="4"/>
        <v>42826.053359999787</v>
      </c>
    </row>
    <row r="44" spans="1:17" x14ac:dyDescent="0.2">
      <c r="A44" s="31" t="s">
        <v>0</v>
      </c>
      <c r="B44" s="35" t="s">
        <v>45</v>
      </c>
      <c r="C44" s="36">
        <v>57848.559800000003</v>
      </c>
      <c r="D44" s="36">
        <v>2.9999999999999997E-4</v>
      </c>
      <c r="E44">
        <f t="shared" si="0"/>
        <v>23266.723813657423</v>
      </c>
      <c r="F44" s="34">
        <f t="shared" si="6"/>
        <v>23267</v>
      </c>
      <c r="G44">
        <f t="shared" si="2"/>
        <v>-7.6359999991836958E-2</v>
      </c>
      <c r="K44">
        <f t="shared" si="5"/>
        <v>-7.6359999991836958E-2</v>
      </c>
      <c r="O44">
        <f t="shared" ca="1" si="3"/>
        <v>-7.7332902701338746E-2</v>
      </c>
      <c r="Q44" s="2">
        <f t="shared" si="4"/>
        <v>42830.059800000003</v>
      </c>
    </row>
    <row r="45" spans="1:17" x14ac:dyDescent="0.2">
      <c r="A45" s="31" t="s">
        <v>0</v>
      </c>
      <c r="B45" s="35" t="s">
        <v>45</v>
      </c>
      <c r="C45" s="36">
        <v>57848.699200000003</v>
      </c>
      <c r="D45" s="36">
        <v>5.9999999999999995E-4</v>
      </c>
      <c r="E45">
        <f t="shared" si="0"/>
        <v>23267.228009259277</v>
      </c>
      <c r="F45" s="34">
        <f t="shared" si="6"/>
        <v>23267.5</v>
      </c>
      <c r="G45">
        <f t="shared" si="2"/>
        <v>-7.5199999992037192E-2</v>
      </c>
      <c r="K45">
        <f t="shared" si="5"/>
        <v>-7.5199999992037192E-2</v>
      </c>
      <c r="O45">
        <f t="shared" ca="1" si="3"/>
        <v>-7.7334789790375877E-2</v>
      </c>
      <c r="Q45" s="2">
        <f t="shared" si="4"/>
        <v>42830.199200000003</v>
      </c>
    </row>
    <row r="46" spans="1:17" x14ac:dyDescent="0.2">
      <c r="A46" s="31" t="s">
        <v>0</v>
      </c>
      <c r="B46" s="35" t="s">
        <v>45</v>
      </c>
      <c r="C46" s="42">
        <v>57858.513099999996</v>
      </c>
      <c r="D46" s="36">
        <v>1.6000000000000001E-3</v>
      </c>
      <c r="E46">
        <f t="shared" si="0"/>
        <v>23302.723885995365</v>
      </c>
      <c r="F46" s="34">
        <f t="shared" si="6"/>
        <v>23303</v>
      </c>
      <c r="G46">
        <f t="shared" si="2"/>
        <v>-7.6339999999618158E-2</v>
      </c>
      <c r="K46">
        <f t="shared" si="5"/>
        <v>-7.6339999999618158E-2</v>
      </c>
      <c r="O46">
        <f t="shared" ca="1" si="3"/>
        <v>-7.7468773112011391E-2</v>
      </c>
      <c r="Q46" s="2">
        <f t="shared" si="4"/>
        <v>42840.013099999996</v>
      </c>
    </row>
    <row r="47" spans="1:17" x14ac:dyDescent="0.2">
      <c r="A47" s="31" t="s">
        <v>0</v>
      </c>
      <c r="B47" s="35" t="s">
        <v>45</v>
      </c>
      <c r="C47" s="42">
        <v>57858.652399999999</v>
      </c>
      <c r="D47" s="36">
        <v>8.9999999999999998E-4</v>
      </c>
      <c r="E47">
        <f t="shared" si="0"/>
        <v>23303.227719907412</v>
      </c>
      <c r="F47" s="34">
        <f t="shared" si="6"/>
        <v>23303.5</v>
      </c>
      <c r="G47">
        <f t="shared" si="2"/>
        <v>-7.527999999729218E-2</v>
      </c>
      <c r="K47">
        <f t="shared" si="5"/>
        <v>-7.527999999729218E-2</v>
      </c>
      <c r="O47">
        <f t="shared" ca="1" si="3"/>
        <v>-7.7470660201048508E-2</v>
      </c>
      <c r="Q47" s="2">
        <f t="shared" si="4"/>
        <v>42840.152399999999</v>
      </c>
    </row>
    <row r="48" spans="1:17" x14ac:dyDescent="0.2">
      <c r="A48" s="31" t="s">
        <v>0</v>
      </c>
      <c r="B48" s="35" t="s">
        <v>45</v>
      </c>
      <c r="C48" s="42">
        <v>57862.522799999999</v>
      </c>
      <c r="D48" s="36">
        <v>2.0000000000000001E-4</v>
      </c>
      <c r="E48">
        <f t="shared" si="0"/>
        <v>23317.226562500004</v>
      </c>
      <c r="F48" s="34">
        <f t="shared" si="6"/>
        <v>23317.5</v>
      </c>
      <c r="G48">
        <f t="shared" si="2"/>
        <v>-7.5599999996484257E-2</v>
      </c>
      <c r="K48">
        <f t="shared" si="5"/>
        <v>-7.5599999996484257E-2</v>
      </c>
      <c r="O48">
        <f t="shared" ca="1" si="3"/>
        <v>-7.7523498694087867E-2</v>
      </c>
      <c r="Q48" s="2">
        <f t="shared" si="4"/>
        <v>42844.022799999999</v>
      </c>
    </row>
    <row r="49" spans="1:17" x14ac:dyDescent="0.2">
      <c r="A49" s="31" t="s">
        <v>0</v>
      </c>
      <c r="B49" s="35" t="s">
        <v>45</v>
      </c>
      <c r="C49" s="42">
        <v>57862.659899999999</v>
      </c>
      <c r="D49" s="36">
        <v>5.9999999999999995E-4</v>
      </c>
      <c r="E49">
        <f t="shared" si="0"/>
        <v>23317.722439236113</v>
      </c>
      <c r="F49" s="34">
        <f t="shared" si="6"/>
        <v>23318</v>
      </c>
      <c r="G49">
        <f t="shared" si="2"/>
        <v>-7.6739999996789265E-2</v>
      </c>
      <c r="K49">
        <f t="shared" si="5"/>
        <v>-7.6739999996789265E-2</v>
      </c>
      <c r="O49">
        <f t="shared" ca="1" si="3"/>
        <v>-7.7525385783124984E-2</v>
      </c>
      <c r="Q49" s="2">
        <f t="shared" si="4"/>
        <v>42844.159899999999</v>
      </c>
    </row>
    <row r="50" spans="1:17" x14ac:dyDescent="0.2">
      <c r="A50" s="37" t="s">
        <v>51</v>
      </c>
      <c r="B50" s="38" t="s">
        <v>45</v>
      </c>
      <c r="C50" s="43">
        <v>57891.4150299998</v>
      </c>
      <c r="D50" s="39">
        <v>2.0000000000000001E-4</v>
      </c>
      <c r="E50">
        <f t="shared" si="0"/>
        <v>23421.726815682156</v>
      </c>
      <c r="F50" s="34">
        <f t="shared" si="6"/>
        <v>23422</v>
      </c>
      <c r="G50">
        <f t="shared" si="2"/>
        <v>-7.553000019834144E-2</v>
      </c>
      <c r="K50">
        <f t="shared" si="5"/>
        <v>-7.553000019834144E-2</v>
      </c>
      <c r="O50">
        <f t="shared" ca="1" si="3"/>
        <v>-7.7917900302845941E-2</v>
      </c>
      <c r="Q50" s="2">
        <f t="shared" si="4"/>
        <v>42872.9150299998</v>
      </c>
    </row>
    <row r="51" spans="1:17" x14ac:dyDescent="0.2">
      <c r="A51" s="40" t="s">
        <v>52</v>
      </c>
      <c r="B51" s="41" t="s">
        <v>45</v>
      </c>
      <c r="C51" s="45">
        <v>59010.586799999997</v>
      </c>
      <c r="D51" s="46">
        <v>3.5000000000000001E-3</v>
      </c>
      <c r="E51">
        <f t="shared" si="0"/>
        <v>27469.657118055551</v>
      </c>
      <c r="F51" s="44">
        <f t="shared" si="6"/>
        <v>27470</v>
      </c>
      <c r="G51">
        <f t="shared" si="2"/>
        <v>-9.4799999998940621E-2</v>
      </c>
      <c r="K51">
        <f t="shared" si="5"/>
        <v>-9.4799999998940621E-2</v>
      </c>
      <c r="O51">
        <f t="shared" ca="1" si="3"/>
        <v>-9.3195773147369376E-2</v>
      </c>
      <c r="Q51" s="2">
        <f t="shared" si="4"/>
        <v>43992.086799999997</v>
      </c>
    </row>
    <row r="52" spans="1:17" x14ac:dyDescent="0.2">
      <c r="A52" s="40" t="s">
        <v>52</v>
      </c>
      <c r="B52" s="41" t="s">
        <v>45</v>
      </c>
      <c r="C52" s="45">
        <v>59021.369700000003</v>
      </c>
      <c r="D52" s="46">
        <v>3.5000000000000001E-3</v>
      </c>
      <c r="E52">
        <f t="shared" si="0"/>
        <v>27508.657769097241</v>
      </c>
      <c r="F52" s="44">
        <f t="shared" si="6"/>
        <v>27509</v>
      </c>
      <c r="G52">
        <f t="shared" si="2"/>
        <v>-9.4619999996211845E-2</v>
      </c>
      <c r="K52">
        <f t="shared" si="5"/>
        <v>-9.4619999996211845E-2</v>
      </c>
      <c r="O52">
        <f t="shared" ca="1" si="3"/>
        <v>-9.3342966092264737E-2</v>
      </c>
      <c r="Q52" s="2">
        <f t="shared" si="4"/>
        <v>44002.869700000003</v>
      </c>
    </row>
    <row r="53" spans="1:17" x14ac:dyDescent="0.2">
      <c r="A53" s="40" t="s">
        <v>52</v>
      </c>
      <c r="B53" s="41" t="s">
        <v>45</v>
      </c>
      <c r="C53" s="45">
        <v>59024.410600000003</v>
      </c>
      <c r="D53" s="46">
        <v>3.5000000000000001E-3</v>
      </c>
      <c r="E53">
        <f t="shared" si="0"/>
        <v>27519.656394675942</v>
      </c>
      <c r="F53" s="44">
        <f t="shared" si="6"/>
        <v>27520</v>
      </c>
      <c r="G53">
        <f t="shared" si="2"/>
        <v>-9.4999999993888196E-2</v>
      </c>
      <c r="K53">
        <f t="shared" si="5"/>
        <v>-9.4999999993888196E-2</v>
      </c>
      <c r="O53">
        <f t="shared" ca="1" si="3"/>
        <v>-9.3384482051081366E-2</v>
      </c>
      <c r="Q53" s="2">
        <f t="shared" si="4"/>
        <v>44005.910600000003</v>
      </c>
    </row>
    <row r="54" spans="1:17" x14ac:dyDescent="0.2">
      <c r="A54" s="40" t="s">
        <v>53</v>
      </c>
      <c r="B54" s="41" t="s">
        <v>45</v>
      </c>
      <c r="C54" s="47">
        <v>59350.376900000003</v>
      </c>
      <c r="D54" s="46">
        <v>3.5000000000000001E-3</v>
      </c>
      <c r="E54">
        <f t="shared" si="0"/>
        <v>28698.643301504646</v>
      </c>
      <c r="F54" s="44">
        <f t="shared" si="6"/>
        <v>28699</v>
      </c>
      <c r="G54">
        <f t="shared" si="2"/>
        <v>-9.8619999997026753E-2</v>
      </c>
      <c r="K54">
        <f t="shared" si="5"/>
        <v>-9.8619999997026753E-2</v>
      </c>
      <c r="O54">
        <f t="shared" ca="1" si="3"/>
        <v>-9.7834238000610307E-2</v>
      </c>
      <c r="Q54" s="2">
        <f t="shared" si="4"/>
        <v>44331.876900000003</v>
      </c>
    </row>
    <row r="55" spans="1:17" x14ac:dyDescent="0.2">
      <c r="A55" s="40" t="s">
        <v>53</v>
      </c>
      <c r="B55" s="41" t="s">
        <v>45</v>
      </c>
      <c r="C55" s="47">
        <v>59350.515500000001</v>
      </c>
      <c r="D55" s="46">
        <v>3.5000000000000001E-3</v>
      </c>
      <c r="E55">
        <f t="shared" si="0"/>
        <v>28699.144603587974</v>
      </c>
      <c r="F55" s="44">
        <f t="shared" si="6"/>
        <v>28699.5</v>
      </c>
      <c r="G55">
        <f t="shared" si="2"/>
        <v>-9.825999999884516E-2</v>
      </c>
      <c r="K55">
        <f t="shared" si="5"/>
        <v>-9.825999999884516E-2</v>
      </c>
      <c r="O55">
        <f t="shared" ca="1" si="3"/>
        <v>-9.7836125089647424E-2</v>
      </c>
      <c r="Q55" s="2">
        <f t="shared" si="4"/>
        <v>44332.015500000001</v>
      </c>
    </row>
    <row r="56" spans="1:17" x14ac:dyDescent="0.2">
      <c r="A56" s="40" t="s">
        <v>53</v>
      </c>
      <c r="B56" s="41" t="s">
        <v>45</v>
      </c>
      <c r="C56" s="47">
        <v>59350.652999999998</v>
      </c>
      <c r="D56" s="46">
        <v>3.5000000000000001E-3</v>
      </c>
      <c r="E56">
        <f t="shared" si="0"/>
        <v>28699.641927083336</v>
      </c>
      <c r="F56" s="44">
        <f t="shared" si="6"/>
        <v>28700</v>
      </c>
      <c r="G56">
        <f t="shared" si="2"/>
        <v>-9.900000000197906E-2</v>
      </c>
      <c r="K56">
        <f t="shared" si="5"/>
        <v>-9.900000000197906E-2</v>
      </c>
      <c r="O56">
        <f t="shared" ca="1" si="3"/>
        <v>-9.7838012178684541E-2</v>
      </c>
      <c r="Q56" s="2">
        <f t="shared" si="4"/>
        <v>44332.152999999998</v>
      </c>
    </row>
    <row r="57" spans="1:17" x14ac:dyDescent="0.2">
      <c r="A57" s="40" t="s">
        <v>53</v>
      </c>
      <c r="B57" s="41" t="s">
        <v>45</v>
      </c>
      <c r="C57" s="47">
        <v>59709.379200000003</v>
      </c>
      <c r="D57" s="46">
        <v>3.5000000000000001E-3</v>
      </c>
      <c r="E57">
        <f t="shared" si="0"/>
        <v>29997.118055555573</v>
      </c>
      <c r="F57" s="44">
        <f t="shared" si="6"/>
        <v>29997.5</v>
      </c>
      <c r="G57">
        <f t="shared" si="2"/>
        <v>-0.1055999999953201</v>
      </c>
      <c r="K57">
        <f t="shared" si="5"/>
        <v>-0.1055999999953201</v>
      </c>
      <c r="O57">
        <f t="shared" ca="1" si="3"/>
        <v>-0.10273500823001092</v>
      </c>
      <c r="Q57" s="2">
        <f t="shared" si="4"/>
        <v>44690.879200000003</v>
      </c>
    </row>
    <row r="58" spans="1:17" x14ac:dyDescent="0.2">
      <c r="A58" s="40" t="s">
        <v>53</v>
      </c>
      <c r="B58" s="41" t="s">
        <v>45</v>
      </c>
      <c r="C58" s="47">
        <v>59709.520499999999</v>
      </c>
      <c r="D58" s="46">
        <v>3.5000000000000001E-3</v>
      </c>
      <c r="E58">
        <f t="shared" si="0"/>
        <v>29997.629123263891</v>
      </c>
      <c r="F58" s="44">
        <f t="shared" si="6"/>
        <v>29998</v>
      </c>
      <c r="G58">
        <f t="shared" si="2"/>
        <v>-0.10253999999986263</v>
      </c>
      <c r="K58">
        <f t="shared" si="5"/>
        <v>-0.10253999999986263</v>
      </c>
      <c r="O58">
        <f t="shared" ca="1" si="3"/>
        <v>-0.10273689531904803</v>
      </c>
      <c r="Q58" s="2">
        <f t="shared" si="4"/>
        <v>44691.020499999999</v>
      </c>
    </row>
    <row r="59" spans="1:17" x14ac:dyDescent="0.2">
      <c r="A59" s="40" t="s">
        <v>53</v>
      </c>
      <c r="B59" s="41" t="s">
        <v>45</v>
      </c>
      <c r="C59" s="47">
        <v>59709.655899999998</v>
      </c>
      <c r="D59" s="46">
        <v>3.5000000000000001E-3</v>
      </c>
      <c r="E59">
        <f t="shared" si="0"/>
        <v>29998.118851273146</v>
      </c>
      <c r="F59" s="44">
        <f t="shared" si="6"/>
        <v>29998.5</v>
      </c>
      <c r="G59">
        <f t="shared" si="2"/>
        <v>-0.10538000000087777</v>
      </c>
      <c r="K59">
        <f t="shared" si="5"/>
        <v>-0.10538000000087777</v>
      </c>
      <c r="O59">
        <f t="shared" ca="1" si="3"/>
        <v>-0.10273878240808515</v>
      </c>
      <c r="Q59" s="2">
        <f t="shared" si="4"/>
        <v>44691.155899999998</v>
      </c>
    </row>
    <row r="60" spans="1:17" x14ac:dyDescent="0.2">
      <c r="A60" s="40" t="s">
        <v>53</v>
      </c>
      <c r="B60" s="41" t="s">
        <v>45</v>
      </c>
      <c r="C60" s="47">
        <v>59725.414100000002</v>
      </c>
      <c r="D60" s="46">
        <v>3.5000000000000001E-3</v>
      </c>
      <c r="E60">
        <f t="shared" si="0"/>
        <v>30055.11465567131</v>
      </c>
      <c r="F60" s="44">
        <f t="shared" si="6"/>
        <v>30055.5</v>
      </c>
      <c r="G60">
        <f t="shared" si="2"/>
        <v>-0.10654000000067754</v>
      </c>
      <c r="K60">
        <f t="shared" si="5"/>
        <v>-0.10654000000067754</v>
      </c>
      <c r="O60">
        <f t="shared" ca="1" si="3"/>
        <v>-0.10295391055831683</v>
      </c>
      <c r="Q60" s="2">
        <f t="shared" si="4"/>
        <v>44706.914100000002</v>
      </c>
    </row>
    <row r="61" spans="1:17" x14ac:dyDescent="0.2">
      <c r="A61" s="40" t="s">
        <v>53</v>
      </c>
      <c r="B61" s="41" t="s">
        <v>45</v>
      </c>
      <c r="C61" s="47">
        <v>59729.423999999999</v>
      </c>
      <c r="D61" s="46">
        <v>3.5000000000000001E-3</v>
      </c>
      <c r="E61">
        <f t="shared" si="0"/>
        <v>30069.618055555558</v>
      </c>
      <c r="F61" s="44">
        <f t="shared" si="6"/>
        <v>30070</v>
      </c>
      <c r="G61">
        <f t="shared" si="2"/>
        <v>-0.1055999999953201</v>
      </c>
      <c r="K61">
        <f t="shared" si="5"/>
        <v>-0.1055999999953201</v>
      </c>
      <c r="O61">
        <f t="shared" ca="1" si="3"/>
        <v>-0.10300863614039331</v>
      </c>
      <c r="Q61" s="2">
        <f t="shared" si="4"/>
        <v>44710.923999999999</v>
      </c>
    </row>
    <row r="62" spans="1:17" x14ac:dyDescent="0.2">
      <c r="A62" s="40" t="s">
        <v>53</v>
      </c>
      <c r="B62" s="41" t="s">
        <v>45</v>
      </c>
      <c r="C62" s="47">
        <v>59729.56</v>
      </c>
      <c r="D62" s="46">
        <v>3.5000000000000001E-3</v>
      </c>
      <c r="E62">
        <f t="shared" si="0"/>
        <v>30070.109953703701</v>
      </c>
      <c r="F62" s="44">
        <f t="shared" si="6"/>
        <v>30070.5</v>
      </c>
      <c r="G62">
        <f t="shared" si="2"/>
        <v>-0.10783999999694061</v>
      </c>
      <c r="K62">
        <f t="shared" si="5"/>
        <v>-0.10783999999694061</v>
      </c>
      <c r="O62">
        <f t="shared" ca="1" si="3"/>
        <v>-0.10301052322943043</v>
      </c>
      <c r="Q62" s="2">
        <f t="shared" si="4"/>
        <v>44711.06</v>
      </c>
    </row>
    <row r="63" spans="1:17" x14ac:dyDescent="0.2">
      <c r="A63" s="40" t="s">
        <v>53</v>
      </c>
      <c r="B63" s="41" t="s">
        <v>45</v>
      </c>
      <c r="C63" s="47">
        <v>59756.379000000001</v>
      </c>
      <c r="D63" s="46">
        <v>3.5000000000000001E-3</v>
      </c>
      <c r="E63">
        <f t="shared" si="0"/>
        <v>30167.111545138898</v>
      </c>
      <c r="F63" s="44">
        <f t="shared" si="6"/>
        <v>30167.5</v>
      </c>
      <c r="G63">
        <f t="shared" si="2"/>
        <v>-0.10739999999350403</v>
      </c>
      <c r="K63">
        <f t="shared" si="5"/>
        <v>-0.10739999999350403</v>
      </c>
      <c r="O63">
        <f t="shared" ca="1" si="3"/>
        <v>-0.1033766185026317</v>
      </c>
      <c r="Q63" s="2">
        <f t="shared" si="4"/>
        <v>44737.879000000001</v>
      </c>
    </row>
    <row r="64" spans="1:17" x14ac:dyDescent="0.2">
      <c r="A64" s="46" t="s">
        <v>58</v>
      </c>
      <c r="B64" s="59" t="s">
        <v>45</v>
      </c>
      <c r="C64" s="46">
        <v>59756.379699999998</v>
      </c>
      <c r="D64" s="46">
        <v>3.5000000000000001E-3</v>
      </c>
      <c r="E64">
        <f t="shared" ref="E64:E65" si="7">+(C64-C$7)/C$8</f>
        <v>30167.114076967591</v>
      </c>
      <c r="F64" s="44">
        <f t="shared" ref="F64:F65" si="8">ROUND(2*E64,0)/2+0.5</f>
        <v>30167.5</v>
      </c>
      <c r="G64">
        <f t="shared" ref="G64:G65" si="9">+C64-(C$7+F64*C$8)</f>
        <v>-0.1066999999966356</v>
      </c>
      <c r="K64">
        <f t="shared" ref="K64:K65" si="10">+G64</f>
        <v>-0.1066999999966356</v>
      </c>
      <c r="O64">
        <f t="shared" ref="O64:O65" ca="1" si="11">+C$11+C$12*$F64</f>
        <v>-0.1033766185026317</v>
      </c>
      <c r="Q64" s="2">
        <f t="shared" ref="Q64:Q65" si="12">+C64-15018.5</f>
        <v>44737.879699999998</v>
      </c>
    </row>
    <row r="65" spans="1:17" x14ac:dyDescent="0.2">
      <c r="A65" s="46" t="s">
        <v>58</v>
      </c>
      <c r="B65" s="59" t="s">
        <v>45</v>
      </c>
      <c r="C65" s="46">
        <v>59811.398200000003</v>
      </c>
      <c r="D65" s="46">
        <v>3.5000000000000001E-3</v>
      </c>
      <c r="E65">
        <f t="shared" si="7"/>
        <v>30366.1103877315</v>
      </c>
      <c r="F65" s="44">
        <f t="shared" si="8"/>
        <v>30366.5</v>
      </c>
      <c r="G65">
        <f t="shared" si="9"/>
        <v>-0.1077199999926961</v>
      </c>
      <c r="K65">
        <f t="shared" si="10"/>
        <v>-0.1077199999926961</v>
      </c>
      <c r="O65">
        <f t="shared" ca="1" si="11"/>
        <v>-0.10412767993940546</v>
      </c>
      <c r="Q65" s="2">
        <f t="shared" si="12"/>
        <v>44792.898200000003</v>
      </c>
    </row>
    <row r="66" spans="1:17" x14ac:dyDescent="0.2">
      <c r="C66" s="8"/>
      <c r="D66" s="8"/>
    </row>
    <row r="67" spans="1:17" x14ac:dyDescent="0.2">
      <c r="C67" s="8"/>
      <c r="D67" s="8"/>
    </row>
    <row r="68" spans="1:17" x14ac:dyDescent="0.2">
      <c r="C68" s="8"/>
      <c r="D68" s="8"/>
    </row>
    <row r="69" spans="1:17" x14ac:dyDescent="0.2">
      <c r="C69" s="8"/>
      <c r="D69" s="8"/>
    </row>
    <row r="70" spans="1:17" x14ac:dyDescent="0.2">
      <c r="C70" s="8"/>
      <c r="D70" s="8"/>
    </row>
    <row r="71" spans="1:17" x14ac:dyDescent="0.2">
      <c r="C71" s="8"/>
      <c r="D71" s="8"/>
    </row>
    <row r="72" spans="1:17" x14ac:dyDescent="0.2">
      <c r="C72" s="8"/>
      <c r="D72" s="8"/>
    </row>
    <row r="73" spans="1:17" x14ac:dyDescent="0.2">
      <c r="C73" s="8"/>
      <c r="D73" s="8"/>
    </row>
    <row r="74" spans="1:17" x14ac:dyDescent="0.2">
      <c r="C74" s="8"/>
      <c r="D74" s="8"/>
    </row>
    <row r="75" spans="1:17" x14ac:dyDescent="0.2">
      <c r="C75" s="8"/>
      <c r="D75" s="8"/>
    </row>
    <row r="76" spans="1:17" x14ac:dyDescent="0.2">
      <c r="C76" s="8"/>
      <c r="D76" s="8"/>
    </row>
    <row r="77" spans="1:17" x14ac:dyDescent="0.2">
      <c r="C77" s="8"/>
      <c r="D77" s="8"/>
    </row>
    <row r="78" spans="1:17" x14ac:dyDescent="0.2">
      <c r="C78" s="8"/>
      <c r="D78" s="8"/>
    </row>
    <row r="79" spans="1:17" x14ac:dyDescent="0.2">
      <c r="C79" s="8"/>
      <c r="D79" s="8"/>
    </row>
    <row r="80" spans="1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50" name="Range1"/>
  </protectedRanges>
  <sortState xmlns:xlrd2="http://schemas.microsoft.com/office/spreadsheetml/2017/richdata2" ref="A21:U97">
    <sortCondition ref="C21:C97"/>
  </sortState>
  <phoneticPr fontId="8" type="noConversion"/>
  <hyperlinks>
    <hyperlink ref="H2814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2024-08-18T07:21:15Z</dcterms:modified>
</cp:coreProperties>
</file>