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1AFDB8D1-27B7-4CC6-B92E-FAB130E9C57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 1" sheetId="1" r:id="rId1"/>
    <sheet name="Active 8" sheetId="8" r:id="rId2"/>
    <sheet name="Active 2" sheetId="2" r:id="rId3"/>
    <sheet name="Active 3" sheetId="3" r:id="rId4"/>
    <sheet name="Active 4" sheetId="4" r:id="rId5"/>
    <sheet name="Active 5" sheetId="5" r:id="rId6"/>
    <sheet name="Active 7" sheetId="7" r:id="rId7"/>
    <sheet name="Active 6" sheetId="6" r:id="rId8"/>
  </sheets>
  <calcPr calcId="181029"/>
</workbook>
</file>

<file path=xl/calcChain.xml><?xml version="1.0" encoding="utf-8"?>
<calcChain xmlns="http://schemas.openxmlformats.org/spreadsheetml/2006/main">
  <c r="E21" i="2" l="1"/>
  <c r="F21" i="2" s="1"/>
  <c r="G21" i="2" s="1"/>
  <c r="H21" i="2" s="1"/>
  <c r="Q21" i="2"/>
  <c r="C21" i="2"/>
  <c r="C17" i="2" s="1"/>
  <c r="A21" i="2"/>
  <c r="E21" i="3"/>
  <c r="F21" i="3" s="1"/>
  <c r="G21" i="3" s="1"/>
  <c r="H21" i="3" s="1"/>
  <c r="Q21" i="3"/>
  <c r="C21" i="3"/>
  <c r="A21" i="3"/>
  <c r="E21" i="4"/>
  <c r="F21" i="4"/>
  <c r="G21" i="4" s="1"/>
  <c r="H21" i="4" s="1"/>
  <c r="Q21" i="4"/>
  <c r="C21" i="4"/>
  <c r="A21" i="4"/>
  <c r="E21" i="5"/>
  <c r="F21" i="5" s="1"/>
  <c r="G21" i="5" s="1"/>
  <c r="H21" i="5" s="1"/>
  <c r="Q21" i="5"/>
  <c r="C21" i="5"/>
  <c r="A21" i="5"/>
  <c r="E21" i="7"/>
  <c r="F21" i="7" s="1"/>
  <c r="G21" i="7" s="1"/>
  <c r="H21" i="7" s="1"/>
  <c r="Q21" i="7"/>
  <c r="C21" i="7"/>
  <c r="A21" i="7"/>
  <c r="C21" i="6"/>
  <c r="E21" i="6" s="1"/>
  <c r="F21" i="6" s="1"/>
  <c r="G21" i="6" s="1"/>
  <c r="H21" i="6" s="1"/>
  <c r="A21" i="6"/>
  <c r="C21" i="8"/>
  <c r="Q21" i="8" s="1"/>
  <c r="A21" i="8"/>
  <c r="C21" i="1"/>
  <c r="E21" i="1" s="1"/>
  <c r="F21" i="1" s="1"/>
  <c r="G21" i="1" s="1"/>
  <c r="H21" i="1" s="1"/>
  <c r="A21" i="1"/>
  <c r="C8" i="8"/>
  <c r="E21" i="8" s="1"/>
  <c r="F21" i="8" s="1"/>
  <c r="G21" i="8" s="1"/>
  <c r="H21" i="8" s="1"/>
  <c r="F11" i="8"/>
  <c r="G11" i="8"/>
  <c r="E14" i="8"/>
  <c r="E15" i="8" s="1"/>
  <c r="C17" i="8"/>
  <c r="Q22" i="8"/>
  <c r="Q23" i="8"/>
  <c r="Q24" i="8"/>
  <c r="Q25" i="8"/>
  <c r="Q26" i="8"/>
  <c r="Q27" i="8"/>
  <c r="F11" i="7"/>
  <c r="E22" i="7"/>
  <c r="F22" i="7" s="1"/>
  <c r="G22" i="7" s="1"/>
  <c r="I22" i="7" s="1"/>
  <c r="E23" i="7"/>
  <c r="F23" i="7"/>
  <c r="G23" i="7" s="1"/>
  <c r="I23" i="7" s="1"/>
  <c r="E24" i="7"/>
  <c r="F24" i="7"/>
  <c r="G24" i="7" s="1"/>
  <c r="I24" i="7" s="1"/>
  <c r="E25" i="7"/>
  <c r="F25" i="7"/>
  <c r="G25" i="7" s="1"/>
  <c r="I25" i="7" s="1"/>
  <c r="E26" i="7"/>
  <c r="F26" i="7" s="1"/>
  <c r="G26" i="7" s="1"/>
  <c r="I26" i="7" s="1"/>
  <c r="E27" i="7"/>
  <c r="F27" i="7"/>
  <c r="G27" i="7" s="1"/>
  <c r="I27" i="7" s="1"/>
  <c r="E28" i="7"/>
  <c r="F28" i="7"/>
  <c r="G28" i="7" s="1"/>
  <c r="I28" i="7" s="1"/>
  <c r="G11" i="7"/>
  <c r="E14" i="7"/>
  <c r="E15" i="7" s="1"/>
  <c r="C17" i="7"/>
  <c r="Q22" i="7"/>
  <c r="Q23" i="7"/>
  <c r="Q24" i="7"/>
  <c r="Q25" i="7"/>
  <c r="Q26" i="7"/>
  <c r="Q27" i="7"/>
  <c r="Q28" i="7"/>
  <c r="F11" i="6"/>
  <c r="E22" i="6"/>
  <c r="F22" i="6"/>
  <c r="G22" i="6"/>
  <c r="I22" i="6"/>
  <c r="E23" i="6"/>
  <c r="F23" i="6"/>
  <c r="G23" i="6"/>
  <c r="I23" i="6"/>
  <c r="E24" i="6"/>
  <c r="F24" i="6"/>
  <c r="G24" i="6"/>
  <c r="I24" i="6"/>
  <c r="E25" i="6"/>
  <c r="F25" i="6"/>
  <c r="G25" i="6"/>
  <c r="I25" i="6"/>
  <c r="E26" i="6"/>
  <c r="F26" i="6"/>
  <c r="G26" i="6"/>
  <c r="I26" i="6"/>
  <c r="E27" i="6"/>
  <c r="F27" i="6"/>
  <c r="G27" i="6"/>
  <c r="I27" i="6"/>
  <c r="G11" i="6"/>
  <c r="E14" i="6"/>
  <c r="E15" i="6" s="1"/>
  <c r="Q22" i="6"/>
  <c r="Q23" i="6"/>
  <c r="Q24" i="6"/>
  <c r="Q25" i="6"/>
  <c r="Q26" i="6"/>
  <c r="Q27" i="6"/>
  <c r="F11" i="5"/>
  <c r="G11" i="5"/>
  <c r="E14" i="5"/>
  <c r="E15" i="5" s="1"/>
  <c r="C17" i="5"/>
  <c r="E22" i="5"/>
  <c r="F22" i="5" s="1"/>
  <c r="G22" i="5" s="1"/>
  <c r="I22" i="5" s="1"/>
  <c r="Q22" i="5"/>
  <c r="E23" i="5"/>
  <c r="F23" i="5" s="1"/>
  <c r="G23" i="5" s="1"/>
  <c r="I23" i="5" s="1"/>
  <c r="Q23" i="5"/>
  <c r="E24" i="5"/>
  <c r="F24" i="5"/>
  <c r="G24" i="5"/>
  <c r="I24" i="5" s="1"/>
  <c r="Q24" i="5"/>
  <c r="E25" i="5"/>
  <c r="F25" i="5"/>
  <c r="G25" i="5" s="1"/>
  <c r="I25" i="5" s="1"/>
  <c r="Q25" i="5"/>
  <c r="E26" i="5"/>
  <c r="F26" i="5" s="1"/>
  <c r="G26" i="5" s="1"/>
  <c r="I26" i="5" s="1"/>
  <c r="Q26" i="5"/>
  <c r="E27" i="5"/>
  <c r="F27" i="5"/>
  <c r="G27" i="5" s="1"/>
  <c r="I27" i="5" s="1"/>
  <c r="Q27" i="5"/>
  <c r="E28" i="5"/>
  <c r="F28" i="5"/>
  <c r="G28" i="5"/>
  <c r="I28" i="5" s="1"/>
  <c r="Q28" i="5"/>
  <c r="F11" i="4"/>
  <c r="E22" i="4"/>
  <c r="F22" i="4" s="1"/>
  <c r="G22" i="4" s="1"/>
  <c r="I22" i="4" s="1"/>
  <c r="E23" i="4"/>
  <c r="F23" i="4" s="1"/>
  <c r="G23" i="4" s="1"/>
  <c r="I23" i="4" s="1"/>
  <c r="E24" i="4"/>
  <c r="F24" i="4" s="1"/>
  <c r="G24" i="4" s="1"/>
  <c r="I24" i="4" s="1"/>
  <c r="E25" i="4"/>
  <c r="F25" i="4"/>
  <c r="G25" i="4" s="1"/>
  <c r="I25" i="4" s="1"/>
  <c r="E26" i="4"/>
  <c r="F26" i="4" s="1"/>
  <c r="G26" i="4" s="1"/>
  <c r="I26" i="4" s="1"/>
  <c r="E27" i="4"/>
  <c r="F27" i="4" s="1"/>
  <c r="G27" i="4" s="1"/>
  <c r="I27" i="4" s="1"/>
  <c r="E28" i="4"/>
  <c r="F28" i="4" s="1"/>
  <c r="G28" i="4" s="1"/>
  <c r="I28" i="4" s="1"/>
  <c r="G11" i="4"/>
  <c r="E14" i="4"/>
  <c r="E15" i="4" s="1"/>
  <c r="C17" i="4"/>
  <c r="Q22" i="4"/>
  <c r="Q23" i="4"/>
  <c r="Q24" i="4"/>
  <c r="Q25" i="4"/>
  <c r="Q26" i="4"/>
  <c r="Q27" i="4"/>
  <c r="Q28" i="4"/>
  <c r="F11" i="3"/>
  <c r="E22" i="3"/>
  <c r="F22" i="3" s="1"/>
  <c r="G22" i="3" s="1"/>
  <c r="I22" i="3" s="1"/>
  <c r="E23" i="3"/>
  <c r="F23" i="3" s="1"/>
  <c r="G23" i="3" s="1"/>
  <c r="I23" i="3" s="1"/>
  <c r="E24" i="3"/>
  <c r="F24" i="3" s="1"/>
  <c r="G24" i="3" s="1"/>
  <c r="I24" i="3" s="1"/>
  <c r="E25" i="3"/>
  <c r="F25" i="3"/>
  <c r="G25" i="3" s="1"/>
  <c r="I25" i="3" s="1"/>
  <c r="E26" i="3"/>
  <c r="F26" i="3" s="1"/>
  <c r="G26" i="3" s="1"/>
  <c r="I26" i="3" s="1"/>
  <c r="E27" i="3"/>
  <c r="F27" i="3" s="1"/>
  <c r="G27" i="3" s="1"/>
  <c r="I27" i="3" s="1"/>
  <c r="E28" i="3"/>
  <c r="F28" i="3" s="1"/>
  <c r="G28" i="3" s="1"/>
  <c r="I28" i="3" s="1"/>
  <c r="G11" i="3"/>
  <c r="E14" i="3"/>
  <c r="E15" i="3" s="1"/>
  <c r="C17" i="3"/>
  <c r="Q22" i="3"/>
  <c r="Q23" i="3"/>
  <c r="Q24" i="3"/>
  <c r="Q25" i="3"/>
  <c r="Q26" i="3"/>
  <c r="Q27" i="3"/>
  <c r="Q28" i="3"/>
  <c r="F11" i="2"/>
  <c r="E22" i="2"/>
  <c r="F22" i="2"/>
  <c r="G22" i="2" s="1"/>
  <c r="I22" i="2" s="1"/>
  <c r="E23" i="2"/>
  <c r="F23" i="2" s="1"/>
  <c r="G23" i="2" s="1"/>
  <c r="I23" i="2" s="1"/>
  <c r="E24" i="2"/>
  <c r="F24" i="2"/>
  <c r="G24" i="2" s="1"/>
  <c r="I24" i="2" s="1"/>
  <c r="E25" i="2"/>
  <c r="F25" i="2"/>
  <c r="G25" i="2" s="1"/>
  <c r="I25" i="2" s="1"/>
  <c r="E26" i="2"/>
  <c r="F26" i="2"/>
  <c r="G26" i="2" s="1"/>
  <c r="I26" i="2" s="1"/>
  <c r="E27" i="2"/>
  <c r="F27" i="2"/>
  <c r="G27" i="2" s="1"/>
  <c r="I27" i="2" s="1"/>
  <c r="E28" i="2"/>
  <c r="F28" i="2"/>
  <c r="G28" i="2"/>
  <c r="I28" i="2" s="1"/>
  <c r="G11" i="2"/>
  <c r="E14" i="2"/>
  <c r="E15" i="2" s="1"/>
  <c r="Q22" i="2"/>
  <c r="Q23" i="2"/>
  <c r="Q24" i="2"/>
  <c r="Q25" i="2"/>
  <c r="Q26" i="2"/>
  <c r="Q27" i="2"/>
  <c r="Q28" i="2"/>
  <c r="F11" i="1"/>
  <c r="Q22" i="1"/>
  <c r="E22" i="1"/>
  <c r="F22" i="1" s="1"/>
  <c r="G22" i="1" s="1"/>
  <c r="I22" i="1" s="1"/>
  <c r="G11" i="1"/>
  <c r="E23" i="1"/>
  <c r="F23" i="1" s="1"/>
  <c r="G23" i="1" s="1"/>
  <c r="I23" i="1" s="1"/>
  <c r="E24" i="1"/>
  <c r="F24" i="1" s="1"/>
  <c r="G24" i="1" s="1"/>
  <c r="I24" i="1" s="1"/>
  <c r="E25" i="1"/>
  <c r="F25" i="1" s="1"/>
  <c r="G25" i="1" s="1"/>
  <c r="I25" i="1" s="1"/>
  <c r="E26" i="1"/>
  <c r="F26" i="1"/>
  <c r="G26" i="1" s="1"/>
  <c r="I26" i="1" s="1"/>
  <c r="E27" i="1"/>
  <c r="F27" i="1" s="1"/>
  <c r="G27" i="1" s="1"/>
  <c r="I27" i="1" s="1"/>
  <c r="E28" i="1"/>
  <c r="F28" i="1" s="1"/>
  <c r="G28" i="1" s="1"/>
  <c r="I28" i="1" s="1"/>
  <c r="Q23" i="1"/>
  <c r="Q24" i="1"/>
  <c r="Q25" i="1"/>
  <c r="Q26" i="1"/>
  <c r="Q27" i="1"/>
  <c r="Q28" i="1"/>
  <c r="E14" i="1"/>
  <c r="E15" i="1" s="1"/>
  <c r="C17" i="1"/>
  <c r="E22" i="8"/>
  <c r="F22" i="8" s="1"/>
  <c r="G22" i="8" s="1"/>
  <c r="I22" i="8" s="1"/>
  <c r="E27" i="8"/>
  <c r="F27" i="8"/>
  <c r="G27" i="8" s="1"/>
  <c r="I27" i="8" s="1"/>
  <c r="E24" i="8"/>
  <c r="F24" i="8" s="1"/>
  <c r="G24" i="8" s="1"/>
  <c r="I24" i="8" s="1"/>
  <c r="C11" i="1"/>
  <c r="C12" i="4"/>
  <c r="C12" i="7"/>
  <c r="C12" i="3"/>
  <c r="C11" i="7"/>
  <c r="C11" i="2"/>
  <c r="C12" i="5"/>
  <c r="C11" i="6"/>
  <c r="E25" i="8" l="1"/>
  <c r="F25" i="8" s="1"/>
  <c r="G25" i="8" s="1"/>
  <c r="I25" i="8" s="1"/>
  <c r="O21" i="7"/>
  <c r="S21" i="7" s="1"/>
  <c r="C17" i="6"/>
  <c r="Q21" i="6"/>
  <c r="Q21" i="1"/>
  <c r="E26" i="8"/>
  <c r="F26" i="8" s="1"/>
  <c r="G26" i="8" s="1"/>
  <c r="I26" i="8" s="1"/>
  <c r="E23" i="8"/>
  <c r="F23" i="8" s="1"/>
  <c r="G23" i="8" s="1"/>
  <c r="C16" i="3"/>
  <c r="D18" i="3" s="1"/>
  <c r="C16" i="4"/>
  <c r="D18" i="4" s="1"/>
  <c r="O23" i="7"/>
  <c r="S23" i="7" s="1"/>
  <c r="O25" i="7"/>
  <c r="S25" i="7" s="1"/>
  <c r="C15" i="7"/>
  <c r="O28" i="7"/>
  <c r="S28" i="7" s="1"/>
  <c r="O26" i="7"/>
  <c r="S26" i="7" s="1"/>
  <c r="O27" i="7"/>
  <c r="S27" i="7" s="1"/>
  <c r="O24" i="7"/>
  <c r="S24" i="7" s="1"/>
  <c r="O22" i="7"/>
  <c r="S22" i="7" s="1"/>
  <c r="C16" i="5"/>
  <c r="D18" i="5" s="1"/>
  <c r="C16" i="7"/>
  <c r="D18" i="7" s="1"/>
  <c r="C12" i="8"/>
  <c r="C11" i="8"/>
  <c r="C11" i="3"/>
  <c r="C12" i="1"/>
  <c r="C11" i="4"/>
  <c r="C11" i="5"/>
  <c r="C12" i="2"/>
  <c r="C12" i="6"/>
  <c r="O21" i="2" l="1"/>
  <c r="S21" i="2" s="1"/>
  <c r="O21" i="3"/>
  <c r="S21" i="3" s="1"/>
  <c r="O21" i="4"/>
  <c r="S21" i="4" s="1"/>
  <c r="O21" i="5"/>
  <c r="S21" i="5" s="1"/>
  <c r="O21" i="8"/>
  <c r="S21" i="8" s="1"/>
  <c r="O26" i="8"/>
  <c r="S26" i="8" s="1"/>
  <c r="O24" i="8"/>
  <c r="S24" i="8" s="1"/>
  <c r="O23" i="8"/>
  <c r="S23" i="8" s="1"/>
  <c r="O27" i="8"/>
  <c r="S27" i="8" s="1"/>
  <c r="C15" i="8"/>
  <c r="E16" i="8" s="1"/>
  <c r="E17" i="8" s="1"/>
  <c r="O22" i="8"/>
  <c r="S22" i="8" s="1"/>
  <c r="O25" i="8"/>
  <c r="S25" i="8" s="1"/>
  <c r="C16" i="8"/>
  <c r="D18" i="8" s="1"/>
  <c r="I23" i="8"/>
  <c r="O21" i="1"/>
  <c r="S21" i="1" s="1"/>
  <c r="C16" i="1"/>
  <c r="D18" i="1" s="1"/>
  <c r="O28" i="1"/>
  <c r="S28" i="1" s="1"/>
  <c r="O27" i="1"/>
  <c r="S27" i="1" s="1"/>
  <c r="C15" i="1"/>
  <c r="O23" i="1"/>
  <c r="S23" i="1" s="1"/>
  <c r="O25" i="1"/>
  <c r="S25" i="1" s="1"/>
  <c r="O24" i="1"/>
  <c r="S24" i="1" s="1"/>
  <c r="O26" i="1"/>
  <c r="S26" i="1" s="1"/>
  <c r="O22" i="1"/>
  <c r="S22" i="1" s="1"/>
  <c r="O27" i="5"/>
  <c r="S27" i="5" s="1"/>
  <c r="O28" i="5"/>
  <c r="S28" i="5" s="1"/>
  <c r="O25" i="5"/>
  <c r="S25" i="5" s="1"/>
  <c r="O22" i="5"/>
  <c r="S22" i="5" s="1"/>
  <c r="O26" i="5"/>
  <c r="S26" i="5" s="1"/>
  <c r="O24" i="5"/>
  <c r="S24" i="5" s="1"/>
  <c r="O23" i="5"/>
  <c r="S23" i="5" s="1"/>
  <c r="C15" i="5"/>
  <c r="O28" i="3"/>
  <c r="S28" i="3" s="1"/>
  <c r="C15" i="3"/>
  <c r="O25" i="3"/>
  <c r="S25" i="3" s="1"/>
  <c r="O24" i="3"/>
  <c r="S24" i="3" s="1"/>
  <c r="O22" i="3"/>
  <c r="S22" i="3" s="1"/>
  <c r="O26" i="3"/>
  <c r="S26" i="3" s="1"/>
  <c r="O23" i="3"/>
  <c r="S23" i="3" s="1"/>
  <c r="O27" i="3"/>
  <c r="S27" i="3" s="1"/>
  <c r="C16" i="6"/>
  <c r="D18" i="6" s="1"/>
  <c r="C15" i="6"/>
  <c r="O21" i="6"/>
  <c r="S21" i="6" s="1"/>
  <c r="O24" i="6"/>
  <c r="S24" i="6" s="1"/>
  <c r="O25" i="6"/>
  <c r="S25" i="6" s="1"/>
  <c r="O26" i="6"/>
  <c r="S26" i="6" s="1"/>
  <c r="O23" i="6"/>
  <c r="S23" i="6" s="1"/>
  <c r="O22" i="6"/>
  <c r="S22" i="6" s="1"/>
  <c r="O27" i="6"/>
  <c r="S27" i="6" s="1"/>
  <c r="C16" i="2"/>
  <c r="D18" i="2" s="1"/>
  <c r="O26" i="2"/>
  <c r="S26" i="2" s="1"/>
  <c r="C15" i="2"/>
  <c r="O28" i="2"/>
  <c r="S28" i="2" s="1"/>
  <c r="O27" i="2"/>
  <c r="S27" i="2" s="1"/>
  <c r="O25" i="2"/>
  <c r="S25" i="2" s="1"/>
  <c r="O24" i="2"/>
  <c r="S24" i="2" s="1"/>
  <c r="O23" i="2"/>
  <c r="S23" i="2" s="1"/>
  <c r="O22" i="2"/>
  <c r="S22" i="2" s="1"/>
  <c r="O25" i="4"/>
  <c r="S25" i="4" s="1"/>
  <c r="O23" i="4"/>
  <c r="S23" i="4" s="1"/>
  <c r="O28" i="4"/>
  <c r="S28" i="4" s="1"/>
  <c r="O26" i="4"/>
  <c r="S26" i="4" s="1"/>
  <c r="C15" i="4"/>
  <c r="O24" i="4"/>
  <c r="S24" i="4" s="1"/>
  <c r="O27" i="4"/>
  <c r="S27" i="4" s="1"/>
  <c r="O22" i="4"/>
  <c r="S22" i="4" s="1"/>
  <c r="E16" i="7"/>
  <c r="E17" i="7" s="1"/>
  <c r="C18" i="7"/>
  <c r="S19" i="7"/>
  <c r="S19" i="8" l="1"/>
  <c r="C18" i="8"/>
  <c r="S19" i="3"/>
  <c r="S19" i="1"/>
  <c r="C18" i="4"/>
  <c r="E16" i="4"/>
  <c r="E17" i="4" s="1"/>
  <c r="C18" i="5"/>
  <c r="E16" i="5"/>
  <c r="E17" i="5" s="1"/>
  <c r="C18" i="2"/>
  <c r="E16" i="2"/>
  <c r="E17" i="2" s="1"/>
  <c r="S19" i="5"/>
  <c r="S19" i="6"/>
  <c r="C18" i="1"/>
  <c r="E16" i="1"/>
  <c r="E17" i="1" s="1"/>
  <c r="S19" i="4"/>
  <c r="S19" i="2"/>
  <c r="C18" i="6"/>
  <c r="E16" i="6"/>
  <c r="E17" i="6" s="1"/>
  <c r="E16" i="3"/>
  <c r="E17" i="3" s="1"/>
  <c r="C18" i="3"/>
</calcChain>
</file>

<file path=xl/sharedStrings.xml><?xml version="1.0" encoding="utf-8"?>
<sst xmlns="http://schemas.openxmlformats.org/spreadsheetml/2006/main" count="513" uniqueCount="56">
  <si>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</si>
  <si>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</si>
  <si>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</si>
  <si>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</si>
  <si>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</si>
  <si>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</si>
  <si>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</si>
  <si>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</si>
  <si>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</si>
  <si>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</si>
  <si>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</si>
  <si>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</si>
  <si>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</si>
  <si>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</si>
  <si>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</si>
  <si>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</si>
  <si>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</si>
  <si>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</si>
  <si>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</si>
  <si>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</si>
  <si>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</si>
  <si>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</si>
  <si>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</si>
  <si>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</si>
  <si>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</si>
  <si>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</si>
  <si>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</si>
  <si>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</si>
  <si>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</si>
  <si>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</si>
  <si>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</si>
  <si>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</si>
  <si>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</si>
  <si>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</si>
  <si>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</si>
  <si>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</si>
  <si>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</si>
  <si>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</si>
  <si>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</si>
  <si>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</si>
  <si>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</si>
  <si>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G1477-0516</t>
  </si>
  <si>
    <t>VSX</t>
  </si>
  <si>
    <t>IBVS 5992</t>
  </si>
  <si>
    <t>I</t>
  </si>
  <si>
    <t>IBVS 6029</t>
  </si>
  <si>
    <t>IBVS 6063</t>
  </si>
  <si>
    <t>Boo</t>
  </si>
  <si>
    <t>ToMcat period search 2014-01-22</t>
  </si>
  <si>
    <t>Likely the best period</t>
  </si>
  <si>
    <t>EW?</t>
  </si>
  <si>
    <t>ToMcat</t>
  </si>
  <si>
    <t>V0402 Boo / GSC 1477-0516</t>
  </si>
  <si>
    <t>CCD</t>
  </si>
  <si>
    <t>Tomcat</t>
  </si>
  <si>
    <t>V0402 Boo / SC 1477-0516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</si>
</sst>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18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color indexed="17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1" applyNumberFormat="0" applyFont="0" applyFill="0" applyAlignment="0" applyProtection="0"/>
  </cellStyleXfs>
  <cellXfs count="40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7" fillId="0" borderId="0" xfId="0" applyFont="1" applyAlignment="1"/>
    <xf numFmtId="0" fontId="7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9" fillId="0" borderId="0" xfId="0" applyFont="1" applyAlignment="1">
      <alignment horizontal="right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1" fillId="0" borderId="0" xfId="0" applyFont="1" applyAlignment="1">
      <alignment horizontal="left"/>
    </xf>
    <xf numFmtId="0" fontId="5" fillId="0" borderId="0" xfId="0" applyFont="1" applyAlignment="1">
      <alignment vertical="center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0" fontId="17" fillId="0" borderId="0" xfId="0" applyFont="1">
      <alignment vertical="top"/>
    </xf>
    <xf numFmtId="0" fontId="17" fillId="0" borderId="0" xfId="0" applyFont="1" applyAlignment="1">
      <alignment horizontal="left"/>
    </xf>
    <xf numFmtId="0" fontId="0" fillId="0" borderId="0" xfId="0" applyAlignment="1">
      <alignment horizontal="right"/>
    </xf>
    <xf numFmtId="0" fontId="6" fillId="0" borderId="0" xfId="0" applyFont="1" applyAlignment="1">
      <alignment horizontal="left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V0402 Boo - O-C Diagr.</a:t>
            </a:r>
          </a:p>
        </c:rich>
      </c:tx>
      <c:layout>
        <c:manualLayout>
          <c:xMode val="edge"/>
          <c:yMode val="edge"/>
          <c:x val="0.3413533834586466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578947368421053"/>
          <c:y val="0.12903225806451613"/>
          <c:w val="0.84210526315789469"/>
          <c:h val="0.65689149560117299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1'!$D$21:$D$238</c:f>
                <c:numCache>
                  <c:formatCode>General</c:formatCode>
                  <c:ptCount val="218"/>
                  <c:pt idx="1">
                    <c:v>2.0000000000000001E-4</c:v>
                  </c:pt>
                  <c:pt idx="2">
                    <c:v>4.0000000000000002E-4</c:v>
                  </c:pt>
                  <c:pt idx="3">
                    <c:v>2.0000000000000001E-4</c:v>
                  </c:pt>
                  <c:pt idx="4">
                    <c:v>5.0000000000000001E-4</c:v>
                  </c:pt>
                  <c:pt idx="5">
                    <c:v>1.2999999999999999E-4</c:v>
                  </c:pt>
                  <c:pt idx="6">
                    <c:v>1.2E-4</c:v>
                  </c:pt>
                  <c:pt idx="7">
                    <c:v>8.0000000000000007E-5</c:v>
                  </c:pt>
                </c:numCache>
              </c:numRef>
            </c:plus>
            <c:minus>
              <c:numRef>
                <c:f>'Active 1'!$D$21:$D$238</c:f>
                <c:numCache>
                  <c:formatCode>General</c:formatCode>
                  <c:ptCount val="218"/>
                  <c:pt idx="1">
                    <c:v>2.0000000000000001E-4</c:v>
                  </c:pt>
                  <c:pt idx="2">
                    <c:v>4.0000000000000002E-4</c:v>
                  </c:pt>
                  <c:pt idx="3">
                    <c:v>2.0000000000000001E-4</c:v>
                  </c:pt>
                  <c:pt idx="4">
                    <c:v>5.0000000000000001E-4</c:v>
                  </c:pt>
                  <c:pt idx="5">
                    <c:v>1.2999999999999999E-4</c:v>
                  </c:pt>
                  <c:pt idx="6">
                    <c:v>1.2E-4</c:v>
                  </c:pt>
                  <c:pt idx="7">
                    <c:v>8.0000000000000007E-5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4905</c:v>
                </c:pt>
                <c:pt idx="2">
                  <c:v>5024</c:v>
                </c:pt>
                <c:pt idx="3">
                  <c:v>5746</c:v>
                </c:pt>
                <c:pt idx="4">
                  <c:v>5874</c:v>
                </c:pt>
                <c:pt idx="5">
                  <c:v>6715</c:v>
                </c:pt>
                <c:pt idx="6">
                  <c:v>6715</c:v>
                </c:pt>
                <c:pt idx="7">
                  <c:v>6715</c:v>
                </c:pt>
              </c:numCache>
            </c:numRef>
          </c:xVal>
          <c:yVal>
            <c:numRef>
              <c:f>'Active 1'!$H$21:$H$998</c:f>
              <c:numCache>
                <c:formatCode>General</c:formatCode>
                <c:ptCount val="978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34C-428A-B0BB-26672546BC55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1'!$D$21:$D$998</c:f>
                <c:numCache>
                  <c:formatCode>General</c:formatCode>
                  <c:ptCount val="978"/>
                  <c:pt idx="1">
                    <c:v>2.0000000000000001E-4</c:v>
                  </c:pt>
                  <c:pt idx="2">
                    <c:v>4.0000000000000002E-4</c:v>
                  </c:pt>
                  <c:pt idx="3">
                    <c:v>2.0000000000000001E-4</c:v>
                  </c:pt>
                  <c:pt idx="4">
                    <c:v>5.0000000000000001E-4</c:v>
                  </c:pt>
                  <c:pt idx="5">
                    <c:v>1.2999999999999999E-4</c:v>
                  </c:pt>
                  <c:pt idx="6">
                    <c:v>1.2E-4</c:v>
                  </c:pt>
                  <c:pt idx="7">
                    <c:v>8.0000000000000007E-5</c:v>
                  </c:pt>
                </c:numCache>
              </c:numRef>
            </c:plus>
            <c:minus>
              <c:numRef>
                <c:f>'Active 1'!$D$21:$D$998</c:f>
                <c:numCache>
                  <c:formatCode>General</c:formatCode>
                  <c:ptCount val="978"/>
                  <c:pt idx="1">
                    <c:v>2.0000000000000001E-4</c:v>
                  </c:pt>
                  <c:pt idx="2">
                    <c:v>4.0000000000000002E-4</c:v>
                  </c:pt>
                  <c:pt idx="3">
                    <c:v>2.0000000000000001E-4</c:v>
                  </c:pt>
                  <c:pt idx="4">
                    <c:v>5.0000000000000001E-4</c:v>
                  </c:pt>
                  <c:pt idx="5">
                    <c:v>1.2999999999999999E-4</c:v>
                  </c:pt>
                  <c:pt idx="6">
                    <c:v>1.2E-4</c:v>
                  </c:pt>
                  <c:pt idx="7">
                    <c:v>8.0000000000000007E-5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4905</c:v>
                </c:pt>
                <c:pt idx="2">
                  <c:v>5024</c:v>
                </c:pt>
                <c:pt idx="3">
                  <c:v>5746</c:v>
                </c:pt>
                <c:pt idx="4">
                  <c:v>5874</c:v>
                </c:pt>
                <c:pt idx="5">
                  <c:v>6715</c:v>
                </c:pt>
                <c:pt idx="6">
                  <c:v>6715</c:v>
                </c:pt>
                <c:pt idx="7">
                  <c:v>6715</c:v>
                </c:pt>
              </c:numCache>
            </c:numRef>
          </c:xVal>
          <c:yVal>
            <c:numRef>
              <c:f>'Active 1'!$I$21:$I$998</c:f>
              <c:numCache>
                <c:formatCode>General</c:formatCode>
                <c:ptCount val="978"/>
                <c:pt idx="1">
                  <c:v>4.7200000044540502E-3</c:v>
                </c:pt>
                <c:pt idx="2">
                  <c:v>1.1760000052163377E-3</c:v>
                </c:pt>
                <c:pt idx="3">
                  <c:v>3.1040000030770898E-3</c:v>
                </c:pt>
                <c:pt idx="4">
                  <c:v>3.8760000024922192E-3</c:v>
                </c:pt>
                <c:pt idx="5">
                  <c:v>3.6099999997531995E-3</c:v>
                </c:pt>
                <c:pt idx="6">
                  <c:v>4.1500000006635673E-3</c:v>
                </c:pt>
                <c:pt idx="7">
                  <c:v>4.3599999989964999E-3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34C-428A-B0BB-26672546BC55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1'!$D$21:$D$998</c:f>
                <c:numCache>
                  <c:formatCode>General</c:formatCode>
                  <c:ptCount val="978"/>
                  <c:pt idx="1">
                    <c:v>2.0000000000000001E-4</c:v>
                  </c:pt>
                  <c:pt idx="2">
                    <c:v>4.0000000000000002E-4</c:v>
                  </c:pt>
                  <c:pt idx="3">
                    <c:v>2.0000000000000001E-4</c:v>
                  </c:pt>
                  <c:pt idx="4">
                    <c:v>5.0000000000000001E-4</c:v>
                  </c:pt>
                  <c:pt idx="5">
                    <c:v>1.2999999999999999E-4</c:v>
                  </c:pt>
                  <c:pt idx="6">
                    <c:v>1.2E-4</c:v>
                  </c:pt>
                  <c:pt idx="7">
                    <c:v>8.0000000000000007E-5</c:v>
                  </c:pt>
                </c:numCache>
              </c:numRef>
            </c:plus>
            <c:minus>
              <c:numRef>
                <c:f>'Active 1'!$D$21:$D$998</c:f>
                <c:numCache>
                  <c:formatCode>General</c:formatCode>
                  <c:ptCount val="978"/>
                  <c:pt idx="1">
                    <c:v>2.0000000000000001E-4</c:v>
                  </c:pt>
                  <c:pt idx="2">
                    <c:v>4.0000000000000002E-4</c:v>
                  </c:pt>
                  <c:pt idx="3">
                    <c:v>2.0000000000000001E-4</c:v>
                  </c:pt>
                  <c:pt idx="4">
                    <c:v>5.0000000000000001E-4</c:v>
                  </c:pt>
                  <c:pt idx="5">
                    <c:v>1.2999999999999999E-4</c:v>
                  </c:pt>
                  <c:pt idx="6">
                    <c:v>1.2E-4</c:v>
                  </c:pt>
                  <c:pt idx="7">
                    <c:v>8.0000000000000007E-5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4905</c:v>
                </c:pt>
                <c:pt idx="2">
                  <c:v>5024</c:v>
                </c:pt>
                <c:pt idx="3">
                  <c:v>5746</c:v>
                </c:pt>
                <c:pt idx="4">
                  <c:v>5874</c:v>
                </c:pt>
                <c:pt idx="5">
                  <c:v>6715</c:v>
                </c:pt>
                <c:pt idx="6">
                  <c:v>6715</c:v>
                </c:pt>
                <c:pt idx="7">
                  <c:v>6715</c:v>
                </c:pt>
              </c:numCache>
            </c:numRef>
          </c:xVal>
          <c:yVal>
            <c:numRef>
              <c:f>'Active 1'!$J$21:$J$998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34C-428A-B0BB-26672546BC55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1'!$D$21:$D$998</c:f>
                <c:numCache>
                  <c:formatCode>General</c:formatCode>
                  <c:ptCount val="978"/>
                  <c:pt idx="1">
                    <c:v>2.0000000000000001E-4</c:v>
                  </c:pt>
                  <c:pt idx="2">
                    <c:v>4.0000000000000002E-4</c:v>
                  </c:pt>
                  <c:pt idx="3">
                    <c:v>2.0000000000000001E-4</c:v>
                  </c:pt>
                  <c:pt idx="4">
                    <c:v>5.0000000000000001E-4</c:v>
                  </c:pt>
                  <c:pt idx="5">
                    <c:v>1.2999999999999999E-4</c:v>
                  </c:pt>
                  <c:pt idx="6">
                    <c:v>1.2E-4</c:v>
                  </c:pt>
                  <c:pt idx="7">
                    <c:v>8.0000000000000007E-5</c:v>
                  </c:pt>
                </c:numCache>
              </c:numRef>
            </c:plus>
            <c:minus>
              <c:numRef>
                <c:f>'Active 1'!$D$21:$D$998</c:f>
                <c:numCache>
                  <c:formatCode>General</c:formatCode>
                  <c:ptCount val="978"/>
                  <c:pt idx="1">
                    <c:v>2.0000000000000001E-4</c:v>
                  </c:pt>
                  <c:pt idx="2">
                    <c:v>4.0000000000000002E-4</c:v>
                  </c:pt>
                  <c:pt idx="3">
                    <c:v>2.0000000000000001E-4</c:v>
                  </c:pt>
                  <c:pt idx="4">
                    <c:v>5.0000000000000001E-4</c:v>
                  </c:pt>
                  <c:pt idx="5">
                    <c:v>1.2999999999999999E-4</c:v>
                  </c:pt>
                  <c:pt idx="6">
                    <c:v>1.2E-4</c:v>
                  </c:pt>
                  <c:pt idx="7">
                    <c:v>8.0000000000000007E-5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4905</c:v>
                </c:pt>
                <c:pt idx="2">
                  <c:v>5024</c:v>
                </c:pt>
                <c:pt idx="3">
                  <c:v>5746</c:v>
                </c:pt>
                <c:pt idx="4">
                  <c:v>5874</c:v>
                </c:pt>
                <c:pt idx="5">
                  <c:v>6715</c:v>
                </c:pt>
                <c:pt idx="6">
                  <c:v>6715</c:v>
                </c:pt>
                <c:pt idx="7">
                  <c:v>6715</c:v>
                </c:pt>
              </c:numCache>
            </c:numRef>
          </c:xVal>
          <c:yVal>
            <c:numRef>
              <c:f>'Active 1'!$K$21:$K$998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34C-428A-B0BB-26672546BC55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1'!$D$21:$D$998</c:f>
                <c:numCache>
                  <c:formatCode>General</c:formatCode>
                  <c:ptCount val="978"/>
                  <c:pt idx="1">
                    <c:v>2.0000000000000001E-4</c:v>
                  </c:pt>
                  <c:pt idx="2">
                    <c:v>4.0000000000000002E-4</c:v>
                  </c:pt>
                  <c:pt idx="3">
                    <c:v>2.0000000000000001E-4</c:v>
                  </c:pt>
                  <c:pt idx="4">
                    <c:v>5.0000000000000001E-4</c:v>
                  </c:pt>
                  <c:pt idx="5">
                    <c:v>1.2999999999999999E-4</c:v>
                  </c:pt>
                  <c:pt idx="6">
                    <c:v>1.2E-4</c:v>
                  </c:pt>
                  <c:pt idx="7">
                    <c:v>8.0000000000000007E-5</c:v>
                  </c:pt>
                </c:numCache>
              </c:numRef>
            </c:plus>
            <c:minus>
              <c:numRef>
                <c:f>'Active 1'!$D$21:$D$998</c:f>
                <c:numCache>
                  <c:formatCode>General</c:formatCode>
                  <c:ptCount val="978"/>
                  <c:pt idx="1">
                    <c:v>2.0000000000000001E-4</c:v>
                  </c:pt>
                  <c:pt idx="2">
                    <c:v>4.0000000000000002E-4</c:v>
                  </c:pt>
                  <c:pt idx="3">
                    <c:v>2.0000000000000001E-4</c:v>
                  </c:pt>
                  <c:pt idx="4">
                    <c:v>5.0000000000000001E-4</c:v>
                  </c:pt>
                  <c:pt idx="5">
                    <c:v>1.2999999999999999E-4</c:v>
                  </c:pt>
                  <c:pt idx="6">
                    <c:v>1.2E-4</c:v>
                  </c:pt>
                  <c:pt idx="7">
                    <c:v>8.0000000000000007E-5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4905</c:v>
                </c:pt>
                <c:pt idx="2">
                  <c:v>5024</c:v>
                </c:pt>
                <c:pt idx="3">
                  <c:v>5746</c:v>
                </c:pt>
                <c:pt idx="4">
                  <c:v>5874</c:v>
                </c:pt>
                <c:pt idx="5">
                  <c:v>6715</c:v>
                </c:pt>
                <c:pt idx="6">
                  <c:v>6715</c:v>
                </c:pt>
                <c:pt idx="7">
                  <c:v>6715</c:v>
                </c:pt>
              </c:numCache>
            </c:numRef>
          </c:xVal>
          <c:yVal>
            <c:numRef>
              <c:f>'Active 1'!$L$21:$L$998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34C-428A-B0BB-26672546BC55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1'!$D$21:$D$998</c:f>
                <c:numCache>
                  <c:formatCode>General</c:formatCode>
                  <c:ptCount val="978"/>
                  <c:pt idx="1">
                    <c:v>2.0000000000000001E-4</c:v>
                  </c:pt>
                  <c:pt idx="2">
                    <c:v>4.0000000000000002E-4</c:v>
                  </c:pt>
                  <c:pt idx="3">
                    <c:v>2.0000000000000001E-4</c:v>
                  </c:pt>
                  <c:pt idx="4">
                    <c:v>5.0000000000000001E-4</c:v>
                  </c:pt>
                  <c:pt idx="5">
                    <c:v>1.2999999999999999E-4</c:v>
                  </c:pt>
                  <c:pt idx="6">
                    <c:v>1.2E-4</c:v>
                  </c:pt>
                  <c:pt idx="7">
                    <c:v>8.0000000000000007E-5</c:v>
                  </c:pt>
                </c:numCache>
              </c:numRef>
            </c:plus>
            <c:minus>
              <c:numRef>
                <c:f>'Active 1'!$D$21:$D$998</c:f>
                <c:numCache>
                  <c:formatCode>General</c:formatCode>
                  <c:ptCount val="978"/>
                  <c:pt idx="1">
                    <c:v>2.0000000000000001E-4</c:v>
                  </c:pt>
                  <c:pt idx="2">
                    <c:v>4.0000000000000002E-4</c:v>
                  </c:pt>
                  <c:pt idx="3">
                    <c:v>2.0000000000000001E-4</c:v>
                  </c:pt>
                  <c:pt idx="4">
                    <c:v>5.0000000000000001E-4</c:v>
                  </c:pt>
                  <c:pt idx="5">
                    <c:v>1.2999999999999999E-4</c:v>
                  </c:pt>
                  <c:pt idx="6">
                    <c:v>1.2E-4</c:v>
                  </c:pt>
                  <c:pt idx="7">
                    <c:v>8.0000000000000007E-5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4905</c:v>
                </c:pt>
                <c:pt idx="2">
                  <c:v>5024</c:v>
                </c:pt>
                <c:pt idx="3">
                  <c:v>5746</c:v>
                </c:pt>
                <c:pt idx="4">
                  <c:v>5874</c:v>
                </c:pt>
                <c:pt idx="5">
                  <c:v>6715</c:v>
                </c:pt>
                <c:pt idx="6">
                  <c:v>6715</c:v>
                </c:pt>
                <c:pt idx="7">
                  <c:v>6715</c:v>
                </c:pt>
              </c:numCache>
            </c:numRef>
          </c:xVal>
          <c:yVal>
            <c:numRef>
              <c:f>'Active 1'!$M$21:$M$998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34C-428A-B0BB-26672546BC55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1'!$D$21:$D$998</c:f>
                <c:numCache>
                  <c:formatCode>General</c:formatCode>
                  <c:ptCount val="978"/>
                  <c:pt idx="1">
                    <c:v>2.0000000000000001E-4</c:v>
                  </c:pt>
                  <c:pt idx="2">
                    <c:v>4.0000000000000002E-4</c:v>
                  </c:pt>
                  <c:pt idx="3">
                    <c:v>2.0000000000000001E-4</c:v>
                  </c:pt>
                  <c:pt idx="4">
                    <c:v>5.0000000000000001E-4</c:v>
                  </c:pt>
                  <c:pt idx="5">
                    <c:v>1.2999999999999999E-4</c:v>
                  </c:pt>
                  <c:pt idx="6">
                    <c:v>1.2E-4</c:v>
                  </c:pt>
                  <c:pt idx="7">
                    <c:v>8.0000000000000007E-5</c:v>
                  </c:pt>
                </c:numCache>
              </c:numRef>
            </c:plus>
            <c:minus>
              <c:numRef>
                <c:f>'Active 1'!$D$21:$D$998</c:f>
                <c:numCache>
                  <c:formatCode>General</c:formatCode>
                  <c:ptCount val="978"/>
                  <c:pt idx="1">
                    <c:v>2.0000000000000001E-4</c:v>
                  </c:pt>
                  <c:pt idx="2">
                    <c:v>4.0000000000000002E-4</c:v>
                  </c:pt>
                  <c:pt idx="3">
                    <c:v>2.0000000000000001E-4</c:v>
                  </c:pt>
                  <c:pt idx="4">
                    <c:v>5.0000000000000001E-4</c:v>
                  </c:pt>
                  <c:pt idx="5">
                    <c:v>1.2999999999999999E-4</c:v>
                  </c:pt>
                  <c:pt idx="6">
                    <c:v>1.2E-4</c:v>
                  </c:pt>
                  <c:pt idx="7">
                    <c:v>8.0000000000000007E-5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4905</c:v>
                </c:pt>
                <c:pt idx="2">
                  <c:v>5024</c:v>
                </c:pt>
                <c:pt idx="3">
                  <c:v>5746</c:v>
                </c:pt>
                <c:pt idx="4">
                  <c:v>5874</c:v>
                </c:pt>
                <c:pt idx="5">
                  <c:v>6715</c:v>
                </c:pt>
                <c:pt idx="6">
                  <c:v>6715</c:v>
                </c:pt>
                <c:pt idx="7">
                  <c:v>6715</c:v>
                </c:pt>
              </c:numCache>
            </c:numRef>
          </c:xVal>
          <c:yVal>
            <c:numRef>
              <c:f>'Active 1'!$N$21:$N$998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34C-428A-B0BB-26672546BC55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4905</c:v>
                </c:pt>
                <c:pt idx="2">
                  <c:v>5024</c:v>
                </c:pt>
                <c:pt idx="3">
                  <c:v>5746</c:v>
                </c:pt>
                <c:pt idx="4">
                  <c:v>5874</c:v>
                </c:pt>
                <c:pt idx="5">
                  <c:v>6715</c:v>
                </c:pt>
                <c:pt idx="6">
                  <c:v>6715</c:v>
                </c:pt>
                <c:pt idx="7">
                  <c:v>6715</c:v>
                </c:pt>
              </c:numCache>
            </c:numRef>
          </c:xVal>
          <c:yVal>
            <c:numRef>
              <c:f>'Active 1'!$O$21:$O$998</c:f>
              <c:numCache>
                <c:formatCode>General</c:formatCode>
                <c:ptCount val="978"/>
                <c:pt idx="0">
                  <c:v>1.2585601746162734E-5</c:v>
                </c:pt>
                <c:pt idx="1">
                  <c:v>2.9413408437319009E-3</c:v>
                </c:pt>
                <c:pt idx="2">
                  <c:v>3.0123952522530637E-3</c:v>
                </c:pt>
                <c:pt idx="3">
                  <c:v>3.4434984703394455E-3</c:v>
                </c:pt>
                <c:pt idx="4">
                  <c:v>3.5199267416899395E-3</c:v>
                </c:pt>
                <c:pt idx="5">
                  <c:v>4.0220843682974849E-3</c:v>
                </c:pt>
                <c:pt idx="6">
                  <c:v>4.0220843682974849E-3</c:v>
                </c:pt>
                <c:pt idx="7">
                  <c:v>4.0220843682974849E-3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34C-428A-B0BB-26672546BC55}"/>
            </c:ext>
          </c:extLst>
        </c:ser>
        <c:ser>
          <c:idx val="8"/>
          <c:order val="8"/>
          <c:tx>
            <c:strRef>
              <c:f>'Active 1'!$R$20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4905</c:v>
                </c:pt>
                <c:pt idx="2">
                  <c:v>5024</c:v>
                </c:pt>
                <c:pt idx="3">
                  <c:v>5746</c:v>
                </c:pt>
                <c:pt idx="4">
                  <c:v>5874</c:v>
                </c:pt>
                <c:pt idx="5">
                  <c:v>6715</c:v>
                </c:pt>
                <c:pt idx="6">
                  <c:v>6715</c:v>
                </c:pt>
                <c:pt idx="7">
                  <c:v>6715</c:v>
                </c:pt>
              </c:numCache>
            </c:numRef>
          </c:xVal>
          <c:yVal>
            <c:numRef>
              <c:f>'Active 1'!$R$21:$R$998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34C-428A-B0BB-26672546BC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84490328"/>
        <c:axId val="1"/>
      </c:scatterChart>
      <c:valAx>
        <c:axId val="484490328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533834586466167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3558897243107769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8449032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2105263157894736"/>
          <c:y val="0.92375366568914952"/>
          <c:w val="0.72030075187969922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V0402 Boo - O-C Diagr.</a:t>
            </a:r>
          </a:p>
        </c:rich>
      </c:tx>
      <c:layout>
        <c:manualLayout>
          <c:xMode val="edge"/>
          <c:yMode val="edge"/>
          <c:x val="0.3413533834586466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187969924812031"/>
          <c:y val="0.14076246334310852"/>
          <c:w val="0.80601503759398496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8'!$H$20:$H$20</c:f>
              <c:strCache>
                <c:ptCount val="1"/>
                <c:pt idx="0">
                  <c:v>Tomcat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8'!$D$21:$D$237</c:f>
                <c:numCache>
                  <c:formatCode>General</c:formatCode>
                  <c:ptCount val="217"/>
                  <c:pt idx="1">
                    <c:v>4.0000000000000002E-4</c:v>
                  </c:pt>
                  <c:pt idx="2">
                    <c:v>2.0000000000000001E-4</c:v>
                  </c:pt>
                  <c:pt idx="3">
                    <c:v>5.0000000000000001E-4</c:v>
                  </c:pt>
                  <c:pt idx="4">
                    <c:v>1.2999999999999999E-4</c:v>
                  </c:pt>
                  <c:pt idx="5">
                    <c:v>1.2E-4</c:v>
                  </c:pt>
                  <c:pt idx="6">
                    <c:v>8.0000000000000007E-5</c:v>
                  </c:pt>
                </c:numCache>
              </c:numRef>
            </c:plus>
            <c:minus>
              <c:numRef>
                <c:f>'Active 8'!$D$21:$D$237</c:f>
                <c:numCache>
                  <c:formatCode>General</c:formatCode>
                  <c:ptCount val="217"/>
                  <c:pt idx="1">
                    <c:v>4.0000000000000002E-4</c:v>
                  </c:pt>
                  <c:pt idx="2">
                    <c:v>2.0000000000000001E-4</c:v>
                  </c:pt>
                  <c:pt idx="3">
                    <c:v>5.0000000000000001E-4</c:v>
                  </c:pt>
                  <c:pt idx="4">
                    <c:v>1.2999999999999999E-4</c:v>
                  </c:pt>
                  <c:pt idx="5">
                    <c:v>1.2E-4</c:v>
                  </c:pt>
                  <c:pt idx="6">
                    <c:v>8.0000000000000007E-5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8'!$F$21:$F$997</c:f>
              <c:numCache>
                <c:formatCode>General</c:formatCode>
                <c:ptCount val="977"/>
                <c:pt idx="0">
                  <c:v>0</c:v>
                </c:pt>
                <c:pt idx="1">
                  <c:v>125.5</c:v>
                </c:pt>
                <c:pt idx="2">
                  <c:v>887</c:v>
                </c:pt>
                <c:pt idx="3">
                  <c:v>1022</c:v>
                </c:pt>
                <c:pt idx="4">
                  <c:v>1909</c:v>
                </c:pt>
                <c:pt idx="5">
                  <c:v>1909</c:v>
                </c:pt>
                <c:pt idx="6">
                  <c:v>1909</c:v>
                </c:pt>
              </c:numCache>
            </c:numRef>
          </c:xVal>
          <c:yVal>
            <c:numRef>
              <c:f>'Active 8'!$H$21:$H$997</c:f>
              <c:numCache>
                <c:formatCode>General</c:formatCode>
                <c:ptCount val="977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F66-4AC1-A730-A688D2FB4200}"/>
            </c:ext>
          </c:extLst>
        </c:ser>
        <c:ser>
          <c:idx val="1"/>
          <c:order val="1"/>
          <c:tx>
            <c:strRef>
              <c:f>'Active 8'!$I$20:$I$20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8'!$D$21:$D$997</c:f>
                <c:numCache>
                  <c:formatCode>General</c:formatCode>
                  <c:ptCount val="977"/>
                  <c:pt idx="1">
                    <c:v>4.0000000000000002E-4</c:v>
                  </c:pt>
                  <c:pt idx="2">
                    <c:v>2.0000000000000001E-4</c:v>
                  </c:pt>
                  <c:pt idx="3">
                    <c:v>5.0000000000000001E-4</c:v>
                  </c:pt>
                  <c:pt idx="4">
                    <c:v>1.2999999999999999E-4</c:v>
                  </c:pt>
                  <c:pt idx="5">
                    <c:v>1.2E-4</c:v>
                  </c:pt>
                  <c:pt idx="6">
                    <c:v>8.0000000000000007E-5</c:v>
                  </c:pt>
                </c:numCache>
              </c:numRef>
            </c:plus>
            <c:minus>
              <c:numRef>
                <c:f>'Active 8'!$D$21:$D$997</c:f>
                <c:numCache>
                  <c:formatCode>General</c:formatCode>
                  <c:ptCount val="977"/>
                  <c:pt idx="1">
                    <c:v>4.0000000000000002E-4</c:v>
                  </c:pt>
                  <c:pt idx="2">
                    <c:v>2.0000000000000001E-4</c:v>
                  </c:pt>
                  <c:pt idx="3">
                    <c:v>5.0000000000000001E-4</c:v>
                  </c:pt>
                  <c:pt idx="4">
                    <c:v>1.2999999999999999E-4</c:v>
                  </c:pt>
                  <c:pt idx="5">
                    <c:v>1.2E-4</c:v>
                  </c:pt>
                  <c:pt idx="6">
                    <c:v>8.0000000000000007E-5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8'!$F$21:$F$997</c:f>
              <c:numCache>
                <c:formatCode>General</c:formatCode>
                <c:ptCount val="977"/>
                <c:pt idx="0">
                  <c:v>0</c:v>
                </c:pt>
                <c:pt idx="1">
                  <c:v>125.5</c:v>
                </c:pt>
                <c:pt idx="2">
                  <c:v>887</c:v>
                </c:pt>
                <c:pt idx="3">
                  <c:v>1022</c:v>
                </c:pt>
                <c:pt idx="4">
                  <c:v>1909</c:v>
                </c:pt>
                <c:pt idx="5">
                  <c:v>1909</c:v>
                </c:pt>
                <c:pt idx="6">
                  <c:v>1909</c:v>
                </c:pt>
              </c:numCache>
            </c:numRef>
          </c:xVal>
          <c:yVal>
            <c:numRef>
              <c:f>'Active 8'!$I$21:$I$997</c:f>
              <c:numCache>
                <c:formatCode>General</c:formatCode>
                <c:ptCount val="977"/>
                <c:pt idx="1">
                  <c:v>3.4299999970244244E-4</c:v>
                </c:pt>
                <c:pt idx="2">
                  <c:v>-7.1800000296207145E-4</c:v>
                </c:pt>
                <c:pt idx="3">
                  <c:v>6.9200000143609941E-4</c:v>
                </c:pt>
                <c:pt idx="4">
                  <c:v>1.3239999971119687E-3</c:v>
                </c:pt>
                <c:pt idx="5">
                  <c:v>1.8639999980223365E-3</c:v>
                </c:pt>
                <c:pt idx="6">
                  <c:v>2.0739999963552691E-3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F66-4AC1-A730-A688D2FB4200}"/>
            </c:ext>
          </c:extLst>
        </c:ser>
        <c:ser>
          <c:idx val="3"/>
          <c:order val="2"/>
          <c:tx>
            <c:strRef>
              <c:f>'Active 8'!$J$20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8'!$D$21:$D$997</c:f>
                <c:numCache>
                  <c:formatCode>General</c:formatCode>
                  <c:ptCount val="977"/>
                  <c:pt idx="1">
                    <c:v>4.0000000000000002E-4</c:v>
                  </c:pt>
                  <c:pt idx="2">
                    <c:v>2.0000000000000001E-4</c:v>
                  </c:pt>
                  <c:pt idx="3">
                    <c:v>5.0000000000000001E-4</c:v>
                  </c:pt>
                  <c:pt idx="4">
                    <c:v>1.2999999999999999E-4</c:v>
                  </c:pt>
                  <c:pt idx="5">
                    <c:v>1.2E-4</c:v>
                  </c:pt>
                  <c:pt idx="6">
                    <c:v>8.0000000000000007E-5</c:v>
                  </c:pt>
                </c:numCache>
              </c:numRef>
            </c:plus>
            <c:minus>
              <c:numRef>
                <c:f>'Active 8'!$D$21:$D$997</c:f>
                <c:numCache>
                  <c:formatCode>General</c:formatCode>
                  <c:ptCount val="977"/>
                  <c:pt idx="1">
                    <c:v>4.0000000000000002E-4</c:v>
                  </c:pt>
                  <c:pt idx="2">
                    <c:v>2.0000000000000001E-4</c:v>
                  </c:pt>
                  <c:pt idx="3">
                    <c:v>5.0000000000000001E-4</c:v>
                  </c:pt>
                  <c:pt idx="4">
                    <c:v>1.2999999999999999E-4</c:v>
                  </c:pt>
                  <c:pt idx="5">
                    <c:v>1.2E-4</c:v>
                  </c:pt>
                  <c:pt idx="6">
                    <c:v>8.0000000000000007E-5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8'!$F$21:$F$997</c:f>
              <c:numCache>
                <c:formatCode>General</c:formatCode>
                <c:ptCount val="977"/>
                <c:pt idx="0">
                  <c:v>0</c:v>
                </c:pt>
                <c:pt idx="1">
                  <c:v>125.5</c:v>
                </c:pt>
                <c:pt idx="2">
                  <c:v>887</c:v>
                </c:pt>
                <c:pt idx="3">
                  <c:v>1022</c:v>
                </c:pt>
                <c:pt idx="4">
                  <c:v>1909</c:v>
                </c:pt>
                <c:pt idx="5">
                  <c:v>1909</c:v>
                </c:pt>
                <c:pt idx="6">
                  <c:v>1909</c:v>
                </c:pt>
              </c:numCache>
            </c:numRef>
          </c:xVal>
          <c:yVal>
            <c:numRef>
              <c:f>'Active 8'!$J$21:$J$997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F66-4AC1-A730-A688D2FB4200}"/>
            </c:ext>
          </c:extLst>
        </c:ser>
        <c:ser>
          <c:idx val="4"/>
          <c:order val="3"/>
          <c:tx>
            <c:strRef>
              <c:f>'Active 8'!$K$20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8'!$D$21:$D$997</c:f>
                <c:numCache>
                  <c:formatCode>General</c:formatCode>
                  <c:ptCount val="977"/>
                  <c:pt idx="1">
                    <c:v>4.0000000000000002E-4</c:v>
                  </c:pt>
                  <c:pt idx="2">
                    <c:v>2.0000000000000001E-4</c:v>
                  </c:pt>
                  <c:pt idx="3">
                    <c:v>5.0000000000000001E-4</c:v>
                  </c:pt>
                  <c:pt idx="4">
                    <c:v>1.2999999999999999E-4</c:v>
                  </c:pt>
                  <c:pt idx="5">
                    <c:v>1.2E-4</c:v>
                  </c:pt>
                  <c:pt idx="6">
                    <c:v>8.0000000000000007E-5</c:v>
                  </c:pt>
                </c:numCache>
              </c:numRef>
            </c:plus>
            <c:minus>
              <c:numRef>
                <c:f>'Active 8'!$D$21:$D$997</c:f>
                <c:numCache>
                  <c:formatCode>General</c:formatCode>
                  <c:ptCount val="977"/>
                  <c:pt idx="1">
                    <c:v>4.0000000000000002E-4</c:v>
                  </c:pt>
                  <c:pt idx="2">
                    <c:v>2.0000000000000001E-4</c:v>
                  </c:pt>
                  <c:pt idx="3">
                    <c:v>5.0000000000000001E-4</c:v>
                  </c:pt>
                  <c:pt idx="4">
                    <c:v>1.2999999999999999E-4</c:v>
                  </c:pt>
                  <c:pt idx="5">
                    <c:v>1.2E-4</c:v>
                  </c:pt>
                  <c:pt idx="6">
                    <c:v>8.0000000000000007E-5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8'!$F$21:$F$997</c:f>
              <c:numCache>
                <c:formatCode>General</c:formatCode>
                <c:ptCount val="977"/>
                <c:pt idx="0">
                  <c:v>0</c:v>
                </c:pt>
                <c:pt idx="1">
                  <c:v>125.5</c:v>
                </c:pt>
                <c:pt idx="2">
                  <c:v>887</c:v>
                </c:pt>
                <c:pt idx="3">
                  <c:v>1022</c:v>
                </c:pt>
                <c:pt idx="4">
                  <c:v>1909</c:v>
                </c:pt>
                <c:pt idx="5">
                  <c:v>1909</c:v>
                </c:pt>
                <c:pt idx="6">
                  <c:v>1909</c:v>
                </c:pt>
              </c:numCache>
            </c:numRef>
          </c:xVal>
          <c:yVal>
            <c:numRef>
              <c:f>'Active 8'!$K$21:$K$997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F66-4AC1-A730-A688D2FB4200}"/>
            </c:ext>
          </c:extLst>
        </c:ser>
        <c:ser>
          <c:idx val="2"/>
          <c:order val="4"/>
          <c:tx>
            <c:strRef>
              <c:f>'Active 8'!$L$20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8'!$D$21:$D$997</c:f>
                <c:numCache>
                  <c:formatCode>General</c:formatCode>
                  <c:ptCount val="977"/>
                  <c:pt idx="1">
                    <c:v>4.0000000000000002E-4</c:v>
                  </c:pt>
                  <c:pt idx="2">
                    <c:v>2.0000000000000001E-4</c:v>
                  </c:pt>
                  <c:pt idx="3">
                    <c:v>5.0000000000000001E-4</c:v>
                  </c:pt>
                  <c:pt idx="4">
                    <c:v>1.2999999999999999E-4</c:v>
                  </c:pt>
                  <c:pt idx="5">
                    <c:v>1.2E-4</c:v>
                  </c:pt>
                  <c:pt idx="6">
                    <c:v>8.0000000000000007E-5</c:v>
                  </c:pt>
                </c:numCache>
              </c:numRef>
            </c:plus>
            <c:minus>
              <c:numRef>
                <c:f>'Active 8'!$D$21:$D$997</c:f>
                <c:numCache>
                  <c:formatCode>General</c:formatCode>
                  <c:ptCount val="977"/>
                  <c:pt idx="1">
                    <c:v>4.0000000000000002E-4</c:v>
                  </c:pt>
                  <c:pt idx="2">
                    <c:v>2.0000000000000001E-4</c:v>
                  </c:pt>
                  <c:pt idx="3">
                    <c:v>5.0000000000000001E-4</c:v>
                  </c:pt>
                  <c:pt idx="4">
                    <c:v>1.2999999999999999E-4</c:v>
                  </c:pt>
                  <c:pt idx="5">
                    <c:v>1.2E-4</c:v>
                  </c:pt>
                  <c:pt idx="6">
                    <c:v>8.0000000000000007E-5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8'!$F$21:$F$997</c:f>
              <c:numCache>
                <c:formatCode>General</c:formatCode>
                <c:ptCount val="977"/>
                <c:pt idx="0">
                  <c:v>0</c:v>
                </c:pt>
                <c:pt idx="1">
                  <c:v>125.5</c:v>
                </c:pt>
                <c:pt idx="2">
                  <c:v>887</c:v>
                </c:pt>
                <c:pt idx="3">
                  <c:v>1022</c:v>
                </c:pt>
                <c:pt idx="4">
                  <c:v>1909</c:v>
                </c:pt>
                <c:pt idx="5">
                  <c:v>1909</c:v>
                </c:pt>
                <c:pt idx="6">
                  <c:v>1909</c:v>
                </c:pt>
              </c:numCache>
            </c:numRef>
          </c:xVal>
          <c:yVal>
            <c:numRef>
              <c:f>'Active 8'!$L$21:$L$997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F66-4AC1-A730-A688D2FB4200}"/>
            </c:ext>
          </c:extLst>
        </c:ser>
        <c:ser>
          <c:idx val="5"/>
          <c:order val="5"/>
          <c:tx>
            <c:strRef>
              <c:f>'Active 8'!$M$20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8'!$D$21:$D$997</c:f>
                <c:numCache>
                  <c:formatCode>General</c:formatCode>
                  <c:ptCount val="977"/>
                  <c:pt idx="1">
                    <c:v>4.0000000000000002E-4</c:v>
                  </c:pt>
                  <c:pt idx="2">
                    <c:v>2.0000000000000001E-4</c:v>
                  </c:pt>
                  <c:pt idx="3">
                    <c:v>5.0000000000000001E-4</c:v>
                  </c:pt>
                  <c:pt idx="4">
                    <c:v>1.2999999999999999E-4</c:v>
                  </c:pt>
                  <c:pt idx="5">
                    <c:v>1.2E-4</c:v>
                  </c:pt>
                  <c:pt idx="6">
                    <c:v>8.0000000000000007E-5</c:v>
                  </c:pt>
                </c:numCache>
              </c:numRef>
            </c:plus>
            <c:minus>
              <c:numRef>
                <c:f>'Active 8'!$D$21:$D$997</c:f>
                <c:numCache>
                  <c:formatCode>General</c:formatCode>
                  <c:ptCount val="977"/>
                  <c:pt idx="1">
                    <c:v>4.0000000000000002E-4</c:v>
                  </c:pt>
                  <c:pt idx="2">
                    <c:v>2.0000000000000001E-4</c:v>
                  </c:pt>
                  <c:pt idx="3">
                    <c:v>5.0000000000000001E-4</c:v>
                  </c:pt>
                  <c:pt idx="4">
                    <c:v>1.2999999999999999E-4</c:v>
                  </c:pt>
                  <c:pt idx="5">
                    <c:v>1.2E-4</c:v>
                  </c:pt>
                  <c:pt idx="6">
                    <c:v>8.0000000000000007E-5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8'!$F$21:$F$997</c:f>
              <c:numCache>
                <c:formatCode>General</c:formatCode>
                <c:ptCount val="977"/>
                <c:pt idx="0">
                  <c:v>0</c:v>
                </c:pt>
                <c:pt idx="1">
                  <c:v>125.5</c:v>
                </c:pt>
                <c:pt idx="2">
                  <c:v>887</c:v>
                </c:pt>
                <c:pt idx="3">
                  <c:v>1022</c:v>
                </c:pt>
                <c:pt idx="4">
                  <c:v>1909</c:v>
                </c:pt>
                <c:pt idx="5">
                  <c:v>1909</c:v>
                </c:pt>
                <c:pt idx="6">
                  <c:v>1909</c:v>
                </c:pt>
              </c:numCache>
            </c:numRef>
          </c:xVal>
          <c:yVal>
            <c:numRef>
              <c:f>'Active 8'!$M$21:$M$997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F66-4AC1-A730-A688D2FB4200}"/>
            </c:ext>
          </c:extLst>
        </c:ser>
        <c:ser>
          <c:idx val="6"/>
          <c:order val="6"/>
          <c:tx>
            <c:strRef>
              <c:f>'Active 8'!$N$20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8'!$D$21:$D$997</c:f>
                <c:numCache>
                  <c:formatCode>General</c:formatCode>
                  <c:ptCount val="977"/>
                  <c:pt idx="1">
                    <c:v>4.0000000000000002E-4</c:v>
                  </c:pt>
                  <c:pt idx="2">
                    <c:v>2.0000000000000001E-4</c:v>
                  </c:pt>
                  <c:pt idx="3">
                    <c:v>5.0000000000000001E-4</c:v>
                  </c:pt>
                  <c:pt idx="4">
                    <c:v>1.2999999999999999E-4</c:v>
                  </c:pt>
                  <c:pt idx="5">
                    <c:v>1.2E-4</c:v>
                  </c:pt>
                  <c:pt idx="6">
                    <c:v>8.0000000000000007E-5</c:v>
                  </c:pt>
                </c:numCache>
              </c:numRef>
            </c:plus>
            <c:minus>
              <c:numRef>
                <c:f>'Active 8'!$D$21:$D$997</c:f>
                <c:numCache>
                  <c:formatCode>General</c:formatCode>
                  <c:ptCount val="977"/>
                  <c:pt idx="1">
                    <c:v>4.0000000000000002E-4</c:v>
                  </c:pt>
                  <c:pt idx="2">
                    <c:v>2.0000000000000001E-4</c:v>
                  </c:pt>
                  <c:pt idx="3">
                    <c:v>5.0000000000000001E-4</c:v>
                  </c:pt>
                  <c:pt idx="4">
                    <c:v>1.2999999999999999E-4</c:v>
                  </c:pt>
                  <c:pt idx="5">
                    <c:v>1.2E-4</c:v>
                  </c:pt>
                  <c:pt idx="6">
                    <c:v>8.0000000000000007E-5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8'!$F$21:$F$997</c:f>
              <c:numCache>
                <c:formatCode>General</c:formatCode>
                <c:ptCount val="977"/>
                <c:pt idx="0">
                  <c:v>0</c:v>
                </c:pt>
                <c:pt idx="1">
                  <c:v>125.5</c:v>
                </c:pt>
                <c:pt idx="2">
                  <c:v>887</c:v>
                </c:pt>
                <c:pt idx="3">
                  <c:v>1022</c:v>
                </c:pt>
                <c:pt idx="4">
                  <c:v>1909</c:v>
                </c:pt>
                <c:pt idx="5">
                  <c:v>1909</c:v>
                </c:pt>
                <c:pt idx="6">
                  <c:v>1909</c:v>
                </c:pt>
              </c:numCache>
            </c:numRef>
          </c:xVal>
          <c:yVal>
            <c:numRef>
              <c:f>'Active 8'!$N$21:$N$997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F66-4AC1-A730-A688D2FB4200}"/>
            </c:ext>
          </c:extLst>
        </c:ser>
        <c:ser>
          <c:idx val="7"/>
          <c:order val="7"/>
          <c:tx>
            <c:strRef>
              <c:f>'Active 8'!$O$20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8'!$F$21:$F$997</c:f>
              <c:numCache>
                <c:formatCode>General</c:formatCode>
                <c:ptCount val="977"/>
                <c:pt idx="0">
                  <c:v>0</c:v>
                </c:pt>
                <c:pt idx="1">
                  <c:v>125.5</c:v>
                </c:pt>
                <c:pt idx="2">
                  <c:v>887</c:v>
                </c:pt>
                <c:pt idx="3">
                  <c:v>1022</c:v>
                </c:pt>
                <c:pt idx="4">
                  <c:v>1909</c:v>
                </c:pt>
                <c:pt idx="5">
                  <c:v>1909</c:v>
                </c:pt>
                <c:pt idx="6">
                  <c:v>1909</c:v>
                </c:pt>
              </c:numCache>
            </c:numRef>
          </c:xVal>
          <c:yVal>
            <c:numRef>
              <c:f>'Active 8'!$O$21:$O$997</c:f>
              <c:numCache>
                <c:formatCode>General</c:formatCode>
                <c:ptCount val="977"/>
                <c:pt idx="0">
                  <c:v>-2.5829659430387671E-4</c:v>
                </c:pt>
                <c:pt idx="1">
                  <c:v>-1.388508612884745E-4</c:v>
                </c:pt>
                <c:pt idx="2">
                  <c:v>5.8591348684880668E-4</c:v>
                </c:pt>
                <c:pt idx="3">
                  <c:v>7.1440092873788479E-4</c:v>
                </c:pt>
                <c:pt idx="4">
                  <c:v>1.5586110098905681E-3</c:v>
                </c:pt>
                <c:pt idx="5">
                  <c:v>1.5586110098905681E-3</c:v>
                </c:pt>
                <c:pt idx="6">
                  <c:v>1.5586110098905681E-3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F66-4AC1-A730-A688D2FB4200}"/>
            </c:ext>
          </c:extLst>
        </c:ser>
        <c:ser>
          <c:idx val="8"/>
          <c:order val="8"/>
          <c:tx>
            <c:strRef>
              <c:f>'Active 8'!$R$20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8'!$F$21:$F$997</c:f>
              <c:numCache>
                <c:formatCode>General</c:formatCode>
                <c:ptCount val="977"/>
                <c:pt idx="0">
                  <c:v>0</c:v>
                </c:pt>
                <c:pt idx="1">
                  <c:v>125.5</c:v>
                </c:pt>
                <c:pt idx="2">
                  <c:v>887</c:v>
                </c:pt>
                <c:pt idx="3">
                  <c:v>1022</c:v>
                </c:pt>
                <c:pt idx="4">
                  <c:v>1909</c:v>
                </c:pt>
                <c:pt idx="5">
                  <c:v>1909</c:v>
                </c:pt>
                <c:pt idx="6">
                  <c:v>1909</c:v>
                </c:pt>
              </c:numCache>
            </c:numRef>
          </c:xVal>
          <c:yVal>
            <c:numRef>
              <c:f>'Active 8'!$R$21:$R$997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DF66-4AC1-A730-A688D2FB42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84484928"/>
        <c:axId val="1"/>
      </c:scatterChart>
      <c:valAx>
        <c:axId val="48448492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533834586466167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8448492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2105263157894736"/>
          <c:y val="0.92375366568914952"/>
          <c:w val="0.72030075187969922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V0402 Boo - O-C Diagr.</a:t>
            </a:r>
          </a:p>
        </c:rich>
      </c:tx>
      <c:layout>
        <c:manualLayout>
          <c:xMode val="edge"/>
          <c:yMode val="edge"/>
          <c:x val="0.3413533834586466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76246334310852"/>
          <c:w val="0.81503759398496245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2'!$D$21:$D$238</c:f>
                <c:numCache>
                  <c:formatCode>General</c:formatCode>
                  <c:ptCount val="218"/>
                  <c:pt idx="1">
                    <c:v>2.0000000000000001E-4</c:v>
                  </c:pt>
                  <c:pt idx="2">
                    <c:v>4.0000000000000002E-4</c:v>
                  </c:pt>
                  <c:pt idx="3">
                    <c:v>2.0000000000000001E-4</c:v>
                  </c:pt>
                  <c:pt idx="4">
                    <c:v>5.0000000000000001E-4</c:v>
                  </c:pt>
                  <c:pt idx="5">
                    <c:v>1.2999999999999999E-4</c:v>
                  </c:pt>
                  <c:pt idx="6">
                    <c:v>1.2E-4</c:v>
                  </c:pt>
                  <c:pt idx="7">
                    <c:v>8.0000000000000007E-5</c:v>
                  </c:pt>
                </c:numCache>
              </c:numRef>
            </c:plus>
            <c:minus>
              <c:numRef>
                <c:f>'Active 2'!$D$21:$D$238</c:f>
                <c:numCache>
                  <c:formatCode>General</c:formatCode>
                  <c:ptCount val="218"/>
                  <c:pt idx="1">
                    <c:v>2.0000000000000001E-4</c:v>
                  </c:pt>
                  <c:pt idx="2">
                    <c:v>4.0000000000000002E-4</c:v>
                  </c:pt>
                  <c:pt idx="3">
                    <c:v>2.0000000000000001E-4</c:v>
                  </c:pt>
                  <c:pt idx="4">
                    <c:v>5.0000000000000001E-4</c:v>
                  </c:pt>
                  <c:pt idx="5">
                    <c:v>1.2999999999999999E-4</c:v>
                  </c:pt>
                  <c:pt idx="6">
                    <c:v>1.2E-4</c:v>
                  </c:pt>
                  <c:pt idx="7">
                    <c:v>8.0000000000000007E-5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2721</c:v>
                </c:pt>
                <c:pt idx="2">
                  <c:v>2787</c:v>
                </c:pt>
                <c:pt idx="3">
                  <c:v>3187.5</c:v>
                </c:pt>
                <c:pt idx="4">
                  <c:v>3258.5</c:v>
                </c:pt>
                <c:pt idx="5">
                  <c:v>3725</c:v>
                </c:pt>
                <c:pt idx="6">
                  <c:v>3725</c:v>
                </c:pt>
                <c:pt idx="7">
                  <c:v>3725</c:v>
                </c:pt>
              </c:numCache>
            </c:numRef>
          </c:xVal>
          <c:yVal>
            <c:numRef>
              <c:f>'Active 2'!$H$21:$H$998</c:f>
              <c:numCache>
                <c:formatCode>General</c:formatCode>
                <c:ptCount val="978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476-4469-99D5-FA8C8E91E3E6}"/>
            </c:ext>
          </c:extLst>
        </c:ser>
        <c:ser>
          <c:idx val="1"/>
          <c:order val="1"/>
          <c:tx>
            <c:strRef>
              <c:f>'Active 2'!$I$20:$I$20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2'!$D$21:$D$998</c:f>
                <c:numCache>
                  <c:formatCode>General</c:formatCode>
                  <c:ptCount val="978"/>
                  <c:pt idx="1">
                    <c:v>2.0000000000000001E-4</c:v>
                  </c:pt>
                  <c:pt idx="2">
                    <c:v>4.0000000000000002E-4</c:v>
                  </c:pt>
                  <c:pt idx="3">
                    <c:v>2.0000000000000001E-4</c:v>
                  </c:pt>
                  <c:pt idx="4">
                    <c:v>5.0000000000000001E-4</c:v>
                  </c:pt>
                  <c:pt idx="5">
                    <c:v>1.2999999999999999E-4</c:v>
                  </c:pt>
                  <c:pt idx="6">
                    <c:v>1.2E-4</c:v>
                  </c:pt>
                  <c:pt idx="7">
                    <c:v>8.0000000000000007E-5</c:v>
                  </c:pt>
                </c:numCache>
              </c:numRef>
            </c:plus>
            <c:minus>
              <c:numRef>
                <c:f>'Active 2'!$D$21:$D$998</c:f>
                <c:numCache>
                  <c:formatCode>General</c:formatCode>
                  <c:ptCount val="978"/>
                  <c:pt idx="1">
                    <c:v>2.0000000000000001E-4</c:v>
                  </c:pt>
                  <c:pt idx="2">
                    <c:v>4.0000000000000002E-4</c:v>
                  </c:pt>
                  <c:pt idx="3">
                    <c:v>2.0000000000000001E-4</c:v>
                  </c:pt>
                  <c:pt idx="4">
                    <c:v>5.0000000000000001E-4</c:v>
                  </c:pt>
                  <c:pt idx="5">
                    <c:v>1.2999999999999999E-4</c:v>
                  </c:pt>
                  <c:pt idx="6">
                    <c:v>1.2E-4</c:v>
                  </c:pt>
                  <c:pt idx="7">
                    <c:v>8.0000000000000007E-5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2721</c:v>
                </c:pt>
                <c:pt idx="2">
                  <c:v>2787</c:v>
                </c:pt>
                <c:pt idx="3">
                  <c:v>3187.5</c:v>
                </c:pt>
                <c:pt idx="4">
                  <c:v>3258.5</c:v>
                </c:pt>
                <c:pt idx="5">
                  <c:v>3725</c:v>
                </c:pt>
                <c:pt idx="6">
                  <c:v>3725</c:v>
                </c:pt>
                <c:pt idx="7">
                  <c:v>3725</c:v>
                </c:pt>
              </c:numCache>
            </c:numRef>
          </c:xVal>
          <c:yVal>
            <c:numRef>
              <c:f>'Active 2'!$I$21:$I$998</c:f>
              <c:numCache>
                <c:formatCode>General</c:formatCode>
                <c:ptCount val="978"/>
                <c:pt idx="1">
                  <c:v>-0.16003400000045076</c:v>
                </c:pt>
                <c:pt idx="2">
                  <c:v>-0.15629799999442184</c:v>
                </c:pt>
                <c:pt idx="3">
                  <c:v>-0.16072500000154832</c:v>
                </c:pt>
                <c:pt idx="4">
                  <c:v>-0.15885899999557296</c:v>
                </c:pt>
                <c:pt idx="5">
                  <c:v>-0.15819999999803258</c:v>
                </c:pt>
                <c:pt idx="6">
                  <c:v>-0.15765999999712221</c:v>
                </c:pt>
                <c:pt idx="7">
                  <c:v>-0.15744999999878928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476-4469-99D5-FA8C8E91E3E6}"/>
            </c:ext>
          </c:extLst>
        </c:ser>
        <c:ser>
          <c:idx val="3"/>
          <c:order val="2"/>
          <c:tx>
            <c:strRef>
              <c:f>'Active 2'!$J$20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2'!$D$21:$D$998</c:f>
                <c:numCache>
                  <c:formatCode>General</c:formatCode>
                  <c:ptCount val="978"/>
                  <c:pt idx="1">
                    <c:v>2.0000000000000001E-4</c:v>
                  </c:pt>
                  <c:pt idx="2">
                    <c:v>4.0000000000000002E-4</c:v>
                  </c:pt>
                  <c:pt idx="3">
                    <c:v>2.0000000000000001E-4</c:v>
                  </c:pt>
                  <c:pt idx="4">
                    <c:v>5.0000000000000001E-4</c:v>
                  </c:pt>
                  <c:pt idx="5">
                    <c:v>1.2999999999999999E-4</c:v>
                  </c:pt>
                  <c:pt idx="6">
                    <c:v>1.2E-4</c:v>
                  </c:pt>
                  <c:pt idx="7">
                    <c:v>8.0000000000000007E-5</c:v>
                  </c:pt>
                </c:numCache>
              </c:numRef>
            </c:plus>
            <c:minus>
              <c:numRef>
                <c:f>'Active 2'!$D$21:$D$998</c:f>
                <c:numCache>
                  <c:formatCode>General</c:formatCode>
                  <c:ptCount val="978"/>
                  <c:pt idx="1">
                    <c:v>2.0000000000000001E-4</c:v>
                  </c:pt>
                  <c:pt idx="2">
                    <c:v>4.0000000000000002E-4</c:v>
                  </c:pt>
                  <c:pt idx="3">
                    <c:v>2.0000000000000001E-4</c:v>
                  </c:pt>
                  <c:pt idx="4">
                    <c:v>5.0000000000000001E-4</c:v>
                  </c:pt>
                  <c:pt idx="5">
                    <c:v>1.2999999999999999E-4</c:v>
                  </c:pt>
                  <c:pt idx="6">
                    <c:v>1.2E-4</c:v>
                  </c:pt>
                  <c:pt idx="7">
                    <c:v>8.0000000000000007E-5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2721</c:v>
                </c:pt>
                <c:pt idx="2">
                  <c:v>2787</c:v>
                </c:pt>
                <c:pt idx="3">
                  <c:v>3187.5</c:v>
                </c:pt>
                <c:pt idx="4">
                  <c:v>3258.5</c:v>
                </c:pt>
                <c:pt idx="5">
                  <c:v>3725</c:v>
                </c:pt>
                <c:pt idx="6">
                  <c:v>3725</c:v>
                </c:pt>
                <c:pt idx="7">
                  <c:v>3725</c:v>
                </c:pt>
              </c:numCache>
            </c:numRef>
          </c:xVal>
          <c:yVal>
            <c:numRef>
              <c:f>'Active 2'!$J$21:$J$998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476-4469-99D5-FA8C8E91E3E6}"/>
            </c:ext>
          </c:extLst>
        </c:ser>
        <c:ser>
          <c:idx val="4"/>
          <c:order val="3"/>
          <c:tx>
            <c:strRef>
              <c:f>'Active 2'!$K$20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2'!$D$21:$D$998</c:f>
                <c:numCache>
                  <c:formatCode>General</c:formatCode>
                  <c:ptCount val="978"/>
                  <c:pt idx="1">
                    <c:v>2.0000000000000001E-4</c:v>
                  </c:pt>
                  <c:pt idx="2">
                    <c:v>4.0000000000000002E-4</c:v>
                  </c:pt>
                  <c:pt idx="3">
                    <c:v>2.0000000000000001E-4</c:v>
                  </c:pt>
                  <c:pt idx="4">
                    <c:v>5.0000000000000001E-4</c:v>
                  </c:pt>
                  <c:pt idx="5">
                    <c:v>1.2999999999999999E-4</c:v>
                  </c:pt>
                  <c:pt idx="6">
                    <c:v>1.2E-4</c:v>
                  </c:pt>
                  <c:pt idx="7">
                    <c:v>8.0000000000000007E-5</c:v>
                  </c:pt>
                </c:numCache>
              </c:numRef>
            </c:plus>
            <c:minus>
              <c:numRef>
                <c:f>'Active 2'!$D$21:$D$998</c:f>
                <c:numCache>
                  <c:formatCode>General</c:formatCode>
                  <c:ptCount val="978"/>
                  <c:pt idx="1">
                    <c:v>2.0000000000000001E-4</c:v>
                  </c:pt>
                  <c:pt idx="2">
                    <c:v>4.0000000000000002E-4</c:v>
                  </c:pt>
                  <c:pt idx="3">
                    <c:v>2.0000000000000001E-4</c:v>
                  </c:pt>
                  <c:pt idx="4">
                    <c:v>5.0000000000000001E-4</c:v>
                  </c:pt>
                  <c:pt idx="5">
                    <c:v>1.2999999999999999E-4</c:v>
                  </c:pt>
                  <c:pt idx="6">
                    <c:v>1.2E-4</c:v>
                  </c:pt>
                  <c:pt idx="7">
                    <c:v>8.0000000000000007E-5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2721</c:v>
                </c:pt>
                <c:pt idx="2">
                  <c:v>2787</c:v>
                </c:pt>
                <c:pt idx="3">
                  <c:v>3187.5</c:v>
                </c:pt>
                <c:pt idx="4">
                  <c:v>3258.5</c:v>
                </c:pt>
                <c:pt idx="5">
                  <c:v>3725</c:v>
                </c:pt>
                <c:pt idx="6">
                  <c:v>3725</c:v>
                </c:pt>
                <c:pt idx="7">
                  <c:v>3725</c:v>
                </c:pt>
              </c:numCache>
            </c:numRef>
          </c:xVal>
          <c:yVal>
            <c:numRef>
              <c:f>'Active 2'!$K$21:$K$998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476-4469-99D5-FA8C8E91E3E6}"/>
            </c:ext>
          </c:extLst>
        </c:ser>
        <c:ser>
          <c:idx val="2"/>
          <c:order val="4"/>
          <c:tx>
            <c:strRef>
              <c:f>'Active 2'!$L$20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2'!$D$21:$D$998</c:f>
                <c:numCache>
                  <c:formatCode>General</c:formatCode>
                  <c:ptCount val="978"/>
                  <c:pt idx="1">
                    <c:v>2.0000000000000001E-4</c:v>
                  </c:pt>
                  <c:pt idx="2">
                    <c:v>4.0000000000000002E-4</c:v>
                  </c:pt>
                  <c:pt idx="3">
                    <c:v>2.0000000000000001E-4</c:v>
                  </c:pt>
                  <c:pt idx="4">
                    <c:v>5.0000000000000001E-4</c:v>
                  </c:pt>
                  <c:pt idx="5">
                    <c:v>1.2999999999999999E-4</c:v>
                  </c:pt>
                  <c:pt idx="6">
                    <c:v>1.2E-4</c:v>
                  </c:pt>
                  <c:pt idx="7">
                    <c:v>8.0000000000000007E-5</c:v>
                  </c:pt>
                </c:numCache>
              </c:numRef>
            </c:plus>
            <c:minus>
              <c:numRef>
                <c:f>'Active 2'!$D$21:$D$998</c:f>
                <c:numCache>
                  <c:formatCode>General</c:formatCode>
                  <c:ptCount val="978"/>
                  <c:pt idx="1">
                    <c:v>2.0000000000000001E-4</c:v>
                  </c:pt>
                  <c:pt idx="2">
                    <c:v>4.0000000000000002E-4</c:v>
                  </c:pt>
                  <c:pt idx="3">
                    <c:v>2.0000000000000001E-4</c:v>
                  </c:pt>
                  <c:pt idx="4">
                    <c:v>5.0000000000000001E-4</c:v>
                  </c:pt>
                  <c:pt idx="5">
                    <c:v>1.2999999999999999E-4</c:v>
                  </c:pt>
                  <c:pt idx="6">
                    <c:v>1.2E-4</c:v>
                  </c:pt>
                  <c:pt idx="7">
                    <c:v>8.0000000000000007E-5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2721</c:v>
                </c:pt>
                <c:pt idx="2">
                  <c:v>2787</c:v>
                </c:pt>
                <c:pt idx="3">
                  <c:v>3187.5</c:v>
                </c:pt>
                <c:pt idx="4">
                  <c:v>3258.5</c:v>
                </c:pt>
                <c:pt idx="5">
                  <c:v>3725</c:v>
                </c:pt>
                <c:pt idx="6">
                  <c:v>3725</c:v>
                </c:pt>
                <c:pt idx="7">
                  <c:v>3725</c:v>
                </c:pt>
              </c:numCache>
            </c:numRef>
          </c:xVal>
          <c:yVal>
            <c:numRef>
              <c:f>'Active 2'!$L$21:$L$998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476-4469-99D5-FA8C8E91E3E6}"/>
            </c:ext>
          </c:extLst>
        </c:ser>
        <c:ser>
          <c:idx val="5"/>
          <c:order val="5"/>
          <c:tx>
            <c:strRef>
              <c:f>'Active 2'!$M$20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2'!$D$21:$D$998</c:f>
                <c:numCache>
                  <c:formatCode>General</c:formatCode>
                  <c:ptCount val="978"/>
                  <c:pt idx="1">
                    <c:v>2.0000000000000001E-4</c:v>
                  </c:pt>
                  <c:pt idx="2">
                    <c:v>4.0000000000000002E-4</c:v>
                  </c:pt>
                  <c:pt idx="3">
                    <c:v>2.0000000000000001E-4</c:v>
                  </c:pt>
                  <c:pt idx="4">
                    <c:v>5.0000000000000001E-4</c:v>
                  </c:pt>
                  <c:pt idx="5">
                    <c:v>1.2999999999999999E-4</c:v>
                  </c:pt>
                  <c:pt idx="6">
                    <c:v>1.2E-4</c:v>
                  </c:pt>
                  <c:pt idx="7">
                    <c:v>8.0000000000000007E-5</c:v>
                  </c:pt>
                </c:numCache>
              </c:numRef>
            </c:plus>
            <c:minus>
              <c:numRef>
                <c:f>'Active 2'!$D$21:$D$998</c:f>
                <c:numCache>
                  <c:formatCode>General</c:formatCode>
                  <c:ptCount val="978"/>
                  <c:pt idx="1">
                    <c:v>2.0000000000000001E-4</c:v>
                  </c:pt>
                  <c:pt idx="2">
                    <c:v>4.0000000000000002E-4</c:v>
                  </c:pt>
                  <c:pt idx="3">
                    <c:v>2.0000000000000001E-4</c:v>
                  </c:pt>
                  <c:pt idx="4">
                    <c:v>5.0000000000000001E-4</c:v>
                  </c:pt>
                  <c:pt idx="5">
                    <c:v>1.2999999999999999E-4</c:v>
                  </c:pt>
                  <c:pt idx="6">
                    <c:v>1.2E-4</c:v>
                  </c:pt>
                  <c:pt idx="7">
                    <c:v>8.0000000000000007E-5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2721</c:v>
                </c:pt>
                <c:pt idx="2">
                  <c:v>2787</c:v>
                </c:pt>
                <c:pt idx="3">
                  <c:v>3187.5</c:v>
                </c:pt>
                <c:pt idx="4">
                  <c:v>3258.5</c:v>
                </c:pt>
                <c:pt idx="5">
                  <c:v>3725</c:v>
                </c:pt>
                <c:pt idx="6">
                  <c:v>3725</c:v>
                </c:pt>
                <c:pt idx="7">
                  <c:v>3725</c:v>
                </c:pt>
              </c:numCache>
            </c:numRef>
          </c:xVal>
          <c:yVal>
            <c:numRef>
              <c:f>'Active 2'!$M$21:$M$998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476-4469-99D5-FA8C8E91E3E6}"/>
            </c:ext>
          </c:extLst>
        </c:ser>
        <c:ser>
          <c:idx val="6"/>
          <c:order val="6"/>
          <c:tx>
            <c:strRef>
              <c:f>'Active 2'!$N$20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2'!$D$21:$D$998</c:f>
                <c:numCache>
                  <c:formatCode>General</c:formatCode>
                  <c:ptCount val="978"/>
                  <c:pt idx="1">
                    <c:v>2.0000000000000001E-4</c:v>
                  </c:pt>
                  <c:pt idx="2">
                    <c:v>4.0000000000000002E-4</c:v>
                  </c:pt>
                  <c:pt idx="3">
                    <c:v>2.0000000000000001E-4</c:v>
                  </c:pt>
                  <c:pt idx="4">
                    <c:v>5.0000000000000001E-4</c:v>
                  </c:pt>
                  <c:pt idx="5">
                    <c:v>1.2999999999999999E-4</c:v>
                  </c:pt>
                  <c:pt idx="6">
                    <c:v>1.2E-4</c:v>
                  </c:pt>
                  <c:pt idx="7">
                    <c:v>8.0000000000000007E-5</c:v>
                  </c:pt>
                </c:numCache>
              </c:numRef>
            </c:plus>
            <c:minus>
              <c:numRef>
                <c:f>'Active 2'!$D$21:$D$998</c:f>
                <c:numCache>
                  <c:formatCode>General</c:formatCode>
                  <c:ptCount val="978"/>
                  <c:pt idx="1">
                    <c:v>2.0000000000000001E-4</c:v>
                  </c:pt>
                  <c:pt idx="2">
                    <c:v>4.0000000000000002E-4</c:v>
                  </c:pt>
                  <c:pt idx="3">
                    <c:v>2.0000000000000001E-4</c:v>
                  </c:pt>
                  <c:pt idx="4">
                    <c:v>5.0000000000000001E-4</c:v>
                  </c:pt>
                  <c:pt idx="5">
                    <c:v>1.2999999999999999E-4</c:v>
                  </c:pt>
                  <c:pt idx="6">
                    <c:v>1.2E-4</c:v>
                  </c:pt>
                  <c:pt idx="7">
                    <c:v>8.0000000000000007E-5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2721</c:v>
                </c:pt>
                <c:pt idx="2">
                  <c:v>2787</c:v>
                </c:pt>
                <c:pt idx="3">
                  <c:v>3187.5</c:v>
                </c:pt>
                <c:pt idx="4">
                  <c:v>3258.5</c:v>
                </c:pt>
                <c:pt idx="5">
                  <c:v>3725</c:v>
                </c:pt>
                <c:pt idx="6">
                  <c:v>3725</c:v>
                </c:pt>
                <c:pt idx="7">
                  <c:v>3725</c:v>
                </c:pt>
              </c:numCache>
            </c:numRef>
          </c:xVal>
          <c:yVal>
            <c:numRef>
              <c:f>'Active 2'!$N$21:$N$998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476-4469-99D5-FA8C8E91E3E6}"/>
            </c:ext>
          </c:extLst>
        </c:ser>
        <c:ser>
          <c:idx val="7"/>
          <c:order val="7"/>
          <c:tx>
            <c:strRef>
              <c:f>'Active 2'!$O$20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2'!$F$21:$F$998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2721</c:v>
                </c:pt>
                <c:pt idx="2">
                  <c:v>2787</c:v>
                </c:pt>
                <c:pt idx="3">
                  <c:v>3187.5</c:v>
                </c:pt>
                <c:pt idx="4">
                  <c:v>3258.5</c:v>
                </c:pt>
                <c:pt idx="5">
                  <c:v>3725</c:v>
                </c:pt>
                <c:pt idx="6">
                  <c:v>3725</c:v>
                </c:pt>
                <c:pt idx="7">
                  <c:v>3725</c:v>
                </c:pt>
              </c:numCache>
            </c:numRef>
          </c:xVal>
          <c:yVal>
            <c:numRef>
              <c:f>'Active 2'!$O$21:$O$998</c:f>
              <c:numCache>
                <c:formatCode>General</c:formatCode>
                <c:ptCount val="978"/>
                <c:pt idx="0">
                  <c:v>-1.5208181302735158E-2</c:v>
                </c:pt>
                <c:pt idx="1">
                  <c:v>-0.13138926372583162</c:v>
                </c:pt>
                <c:pt idx="2">
                  <c:v>-0.13420732746707542</c:v>
                </c:pt>
                <c:pt idx="3">
                  <c:v>-0.15130785062416846</c:v>
                </c:pt>
                <c:pt idx="4">
                  <c:v>-0.15433940404277921</c:v>
                </c:pt>
                <c:pt idx="5">
                  <c:v>-0.17425799094111602</c:v>
                </c:pt>
                <c:pt idx="6">
                  <c:v>-0.17425799094111602</c:v>
                </c:pt>
                <c:pt idx="7">
                  <c:v>-0.17425799094111602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476-4469-99D5-FA8C8E91E3E6}"/>
            </c:ext>
          </c:extLst>
        </c:ser>
        <c:ser>
          <c:idx val="8"/>
          <c:order val="8"/>
          <c:tx>
            <c:strRef>
              <c:f>'Active 2'!$R$20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2721</c:v>
                </c:pt>
                <c:pt idx="2">
                  <c:v>2787</c:v>
                </c:pt>
                <c:pt idx="3">
                  <c:v>3187.5</c:v>
                </c:pt>
                <c:pt idx="4">
                  <c:v>3258.5</c:v>
                </c:pt>
                <c:pt idx="5">
                  <c:v>3725</c:v>
                </c:pt>
                <c:pt idx="6">
                  <c:v>3725</c:v>
                </c:pt>
                <c:pt idx="7">
                  <c:v>3725</c:v>
                </c:pt>
              </c:numCache>
            </c:numRef>
          </c:xVal>
          <c:yVal>
            <c:numRef>
              <c:f>'Active 2'!$R$21:$R$998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1476-4469-99D5-FA8C8E91E3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4182400"/>
        <c:axId val="1"/>
      </c:scatterChart>
      <c:valAx>
        <c:axId val="39418240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82706766917298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9418240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654135338345865"/>
          <c:y val="0.92375366568914952"/>
          <c:w val="0.72030075187969933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V0402 Boo - O-C Diagr.</a:t>
            </a:r>
          </a:p>
        </c:rich>
      </c:tx>
      <c:layout>
        <c:manualLayout>
          <c:xMode val="edge"/>
          <c:yMode val="edge"/>
          <c:x val="0.3413533834586466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76246334310852"/>
          <c:w val="0.81954887218045114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3'!$H$20:$H$20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3'!$D$21:$D$238</c:f>
                <c:numCache>
                  <c:formatCode>General</c:formatCode>
                  <c:ptCount val="218"/>
                  <c:pt idx="1">
                    <c:v>2.0000000000000001E-4</c:v>
                  </c:pt>
                  <c:pt idx="2">
                    <c:v>4.0000000000000002E-4</c:v>
                  </c:pt>
                  <c:pt idx="3">
                    <c:v>2.0000000000000001E-4</c:v>
                  </c:pt>
                  <c:pt idx="4">
                    <c:v>5.0000000000000001E-4</c:v>
                  </c:pt>
                  <c:pt idx="5">
                    <c:v>1.2999999999999999E-4</c:v>
                  </c:pt>
                  <c:pt idx="6">
                    <c:v>1.2E-4</c:v>
                  </c:pt>
                  <c:pt idx="7">
                    <c:v>8.0000000000000007E-5</c:v>
                  </c:pt>
                </c:numCache>
              </c:numRef>
            </c:plus>
            <c:minus>
              <c:numRef>
                <c:f>'Active 3'!$D$21:$D$238</c:f>
                <c:numCache>
                  <c:formatCode>General</c:formatCode>
                  <c:ptCount val="218"/>
                  <c:pt idx="1">
                    <c:v>2.0000000000000001E-4</c:v>
                  </c:pt>
                  <c:pt idx="2">
                    <c:v>4.0000000000000002E-4</c:v>
                  </c:pt>
                  <c:pt idx="3">
                    <c:v>2.0000000000000001E-4</c:v>
                  </c:pt>
                  <c:pt idx="4">
                    <c:v>5.0000000000000001E-4</c:v>
                  </c:pt>
                  <c:pt idx="5">
                    <c:v>1.2999999999999999E-4</c:v>
                  </c:pt>
                  <c:pt idx="6">
                    <c:v>1.2E-4</c:v>
                  </c:pt>
                  <c:pt idx="7">
                    <c:v>8.0000000000000007E-5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3'!$F$21:$F$998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2184</c:v>
                </c:pt>
                <c:pt idx="2">
                  <c:v>2237</c:v>
                </c:pt>
                <c:pt idx="3">
                  <c:v>2558.5</c:v>
                </c:pt>
                <c:pt idx="4">
                  <c:v>2615.5</c:v>
                </c:pt>
                <c:pt idx="5">
                  <c:v>2990</c:v>
                </c:pt>
                <c:pt idx="6">
                  <c:v>2990</c:v>
                </c:pt>
                <c:pt idx="7">
                  <c:v>2990</c:v>
                </c:pt>
              </c:numCache>
            </c:numRef>
          </c:xVal>
          <c:yVal>
            <c:numRef>
              <c:f>'Active 3'!$H$21:$H$998</c:f>
              <c:numCache>
                <c:formatCode>General</c:formatCode>
                <c:ptCount val="978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DB0-45A8-8875-5DB18EFFC548}"/>
            </c:ext>
          </c:extLst>
        </c:ser>
        <c:ser>
          <c:idx val="1"/>
          <c:order val="1"/>
          <c:tx>
            <c:strRef>
              <c:f>'Active 3'!$I$20:$I$20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3'!$D$21:$D$998</c:f>
                <c:numCache>
                  <c:formatCode>General</c:formatCode>
                  <c:ptCount val="978"/>
                  <c:pt idx="1">
                    <c:v>2.0000000000000001E-4</c:v>
                  </c:pt>
                  <c:pt idx="2">
                    <c:v>4.0000000000000002E-4</c:v>
                  </c:pt>
                  <c:pt idx="3">
                    <c:v>2.0000000000000001E-4</c:v>
                  </c:pt>
                  <c:pt idx="4">
                    <c:v>5.0000000000000001E-4</c:v>
                  </c:pt>
                  <c:pt idx="5">
                    <c:v>1.2999999999999999E-4</c:v>
                  </c:pt>
                  <c:pt idx="6">
                    <c:v>1.2E-4</c:v>
                  </c:pt>
                  <c:pt idx="7">
                    <c:v>8.0000000000000007E-5</c:v>
                  </c:pt>
                </c:numCache>
              </c:numRef>
            </c:plus>
            <c:minus>
              <c:numRef>
                <c:f>'Active 3'!$D$21:$D$998</c:f>
                <c:numCache>
                  <c:formatCode>General</c:formatCode>
                  <c:ptCount val="978"/>
                  <c:pt idx="1">
                    <c:v>2.0000000000000001E-4</c:v>
                  </c:pt>
                  <c:pt idx="2">
                    <c:v>4.0000000000000002E-4</c:v>
                  </c:pt>
                  <c:pt idx="3">
                    <c:v>2.0000000000000001E-4</c:v>
                  </c:pt>
                  <c:pt idx="4">
                    <c:v>5.0000000000000001E-4</c:v>
                  </c:pt>
                  <c:pt idx="5">
                    <c:v>1.2999999999999999E-4</c:v>
                  </c:pt>
                  <c:pt idx="6">
                    <c:v>1.2E-4</c:v>
                  </c:pt>
                  <c:pt idx="7">
                    <c:v>8.0000000000000007E-5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3'!$F$21:$F$998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2184</c:v>
                </c:pt>
                <c:pt idx="2">
                  <c:v>2237</c:v>
                </c:pt>
                <c:pt idx="3">
                  <c:v>2558.5</c:v>
                </c:pt>
                <c:pt idx="4">
                  <c:v>2615.5</c:v>
                </c:pt>
                <c:pt idx="5">
                  <c:v>2990</c:v>
                </c:pt>
                <c:pt idx="6">
                  <c:v>2990</c:v>
                </c:pt>
                <c:pt idx="7">
                  <c:v>2990</c:v>
                </c:pt>
              </c:numCache>
            </c:numRef>
          </c:xVal>
          <c:yVal>
            <c:numRef>
              <c:f>'Active 3'!$I$21:$I$998</c:f>
              <c:numCache>
                <c:formatCode>General</c:formatCode>
                <c:ptCount val="978"/>
                <c:pt idx="1">
                  <c:v>0.20683599999756552</c:v>
                </c:pt>
                <c:pt idx="2">
                  <c:v>0.1941480000023148</c:v>
                </c:pt>
                <c:pt idx="3">
                  <c:v>0.20353400000021793</c:v>
                </c:pt>
                <c:pt idx="4">
                  <c:v>0.20286200000555255</c:v>
                </c:pt>
                <c:pt idx="5">
                  <c:v>0.20090999999956694</c:v>
                </c:pt>
                <c:pt idx="6">
                  <c:v>0.2014500000004773</c:v>
                </c:pt>
                <c:pt idx="7">
                  <c:v>0.20165999999881024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DB0-45A8-8875-5DB18EFFC548}"/>
            </c:ext>
          </c:extLst>
        </c:ser>
        <c:ser>
          <c:idx val="3"/>
          <c:order val="2"/>
          <c:tx>
            <c:strRef>
              <c:f>'Active 3'!$J$20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3'!$D$21:$D$998</c:f>
                <c:numCache>
                  <c:formatCode>General</c:formatCode>
                  <c:ptCount val="978"/>
                  <c:pt idx="1">
                    <c:v>2.0000000000000001E-4</c:v>
                  </c:pt>
                  <c:pt idx="2">
                    <c:v>4.0000000000000002E-4</c:v>
                  </c:pt>
                  <c:pt idx="3">
                    <c:v>2.0000000000000001E-4</c:v>
                  </c:pt>
                  <c:pt idx="4">
                    <c:v>5.0000000000000001E-4</c:v>
                  </c:pt>
                  <c:pt idx="5">
                    <c:v>1.2999999999999999E-4</c:v>
                  </c:pt>
                  <c:pt idx="6">
                    <c:v>1.2E-4</c:v>
                  </c:pt>
                  <c:pt idx="7">
                    <c:v>8.0000000000000007E-5</c:v>
                  </c:pt>
                </c:numCache>
              </c:numRef>
            </c:plus>
            <c:minus>
              <c:numRef>
                <c:f>'Active 3'!$D$21:$D$998</c:f>
                <c:numCache>
                  <c:formatCode>General</c:formatCode>
                  <c:ptCount val="978"/>
                  <c:pt idx="1">
                    <c:v>2.0000000000000001E-4</c:v>
                  </c:pt>
                  <c:pt idx="2">
                    <c:v>4.0000000000000002E-4</c:v>
                  </c:pt>
                  <c:pt idx="3">
                    <c:v>2.0000000000000001E-4</c:v>
                  </c:pt>
                  <c:pt idx="4">
                    <c:v>5.0000000000000001E-4</c:v>
                  </c:pt>
                  <c:pt idx="5">
                    <c:v>1.2999999999999999E-4</c:v>
                  </c:pt>
                  <c:pt idx="6">
                    <c:v>1.2E-4</c:v>
                  </c:pt>
                  <c:pt idx="7">
                    <c:v>8.0000000000000007E-5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3'!$F$21:$F$998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2184</c:v>
                </c:pt>
                <c:pt idx="2">
                  <c:v>2237</c:v>
                </c:pt>
                <c:pt idx="3">
                  <c:v>2558.5</c:v>
                </c:pt>
                <c:pt idx="4">
                  <c:v>2615.5</c:v>
                </c:pt>
                <c:pt idx="5">
                  <c:v>2990</c:v>
                </c:pt>
                <c:pt idx="6">
                  <c:v>2990</c:v>
                </c:pt>
                <c:pt idx="7">
                  <c:v>2990</c:v>
                </c:pt>
              </c:numCache>
            </c:numRef>
          </c:xVal>
          <c:yVal>
            <c:numRef>
              <c:f>'Active 3'!$J$21:$J$998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DB0-45A8-8875-5DB18EFFC548}"/>
            </c:ext>
          </c:extLst>
        </c:ser>
        <c:ser>
          <c:idx val="4"/>
          <c:order val="3"/>
          <c:tx>
            <c:strRef>
              <c:f>'Active 3'!$K$20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3'!$D$21:$D$998</c:f>
                <c:numCache>
                  <c:formatCode>General</c:formatCode>
                  <c:ptCount val="978"/>
                  <c:pt idx="1">
                    <c:v>2.0000000000000001E-4</c:v>
                  </c:pt>
                  <c:pt idx="2">
                    <c:v>4.0000000000000002E-4</c:v>
                  </c:pt>
                  <c:pt idx="3">
                    <c:v>2.0000000000000001E-4</c:v>
                  </c:pt>
                  <c:pt idx="4">
                    <c:v>5.0000000000000001E-4</c:v>
                  </c:pt>
                  <c:pt idx="5">
                    <c:v>1.2999999999999999E-4</c:v>
                  </c:pt>
                  <c:pt idx="6">
                    <c:v>1.2E-4</c:v>
                  </c:pt>
                  <c:pt idx="7">
                    <c:v>8.0000000000000007E-5</c:v>
                  </c:pt>
                </c:numCache>
              </c:numRef>
            </c:plus>
            <c:minus>
              <c:numRef>
                <c:f>'Active 3'!$D$21:$D$998</c:f>
                <c:numCache>
                  <c:formatCode>General</c:formatCode>
                  <c:ptCount val="978"/>
                  <c:pt idx="1">
                    <c:v>2.0000000000000001E-4</c:v>
                  </c:pt>
                  <c:pt idx="2">
                    <c:v>4.0000000000000002E-4</c:v>
                  </c:pt>
                  <c:pt idx="3">
                    <c:v>2.0000000000000001E-4</c:v>
                  </c:pt>
                  <c:pt idx="4">
                    <c:v>5.0000000000000001E-4</c:v>
                  </c:pt>
                  <c:pt idx="5">
                    <c:v>1.2999999999999999E-4</c:v>
                  </c:pt>
                  <c:pt idx="6">
                    <c:v>1.2E-4</c:v>
                  </c:pt>
                  <c:pt idx="7">
                    <c:v>8.0000000000000007E-5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3'!$F$21:$F$998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2184</c:v>
                </c:pt>
                <c:pt idx="2">
                  <c:v>2237</c:v>
                </c:pt>
                <c:pt idx="3">
                  <c:v>2558.5</c:v>
                </c:pt>
                <c:pt idx="4">
                  <c:v>2615.5</c:v>
                </c:pt>
                <c:pt idx="5">
                  <c:v>2990</c:v>
                </c:pt>
                <c:pt idx="6">
                  <c:v>2990</c:v>
                </c:pt>
                <c:pt idx="7">
                  <c:v>2990</c:v>
                </c:pt>
              </c:numCache>
            </c:numRef>
          </c:xVal>
          <c:yVal>
            <c:numRef>
              <c:f>'Active 3'!$K$21:$K$998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DB0-45A8-8875-5DB18EFFC548}"/>
            </c:ext>
          </c:extLst>
        </c:ser>
        <c:ser>
          <c:idx val="2"/>
          <c:order val="4"/>
          <c:tx>
            <c:strRef>
              <c:f>'Active 3'!$L$20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3'!$D$21:$D$998</c:f>
                <c:numCache>
                  <c:formatCode>General</c:formatCode>
                  <c:ptCount val="978"/>
                  <c:pt idx="1">
                    <c:v>2.0000000000000001E-4</c:v>
                  </c:pt>
                  <c:pt idx="2">
                    <c:v>4.0000000000000002E-4</c:v>
                  </c:pt>
                  <c:pt idx="3">
                    <c:v>2.0000000000000001E-4</c:v>
                  </c:pt>
                  <c:pt idx="4">
                    <c:v>5.0000000000000001E-4</c:v>
                  </c:pt>
                  <c:pt idx="5">
                    <c:v>1.2999999999999999E-4</c:v>
                  </c:pt>
                  <c:pt idx="6">
                    <c:v>1.2E-4</c:v>
                  </c:pt>
                  <c:pt idx="7">
                    <c:v>8.0000000000000007E-5</c:v>
                  </c:pt>
                </c:numCache>
              </c:numRef>
            </c:plus>
            <c:minus>
              <c:numRef>
                <c:f>'Active 3'!$D$21:$D$998</c:f>
                <c:numCache>
                  <c:formatCode>General</c:formatCode>
                  <c:ptCount val="978"/>
                  <c:pt idx="1">
                    <c:v>2.0000000000000001E-4</c:v>
                  </c:pt>
                  <c:pt idx="2">
                    <c:v>4.0000000000000002E-4</c:v>
                  </c:pt>
                  <c:pt idx="3">
                    <c:v>2.0000000000000001E-4</c:v>
                  </c:pt>
                  <c:pt idx="4">
                    <c:v>5.0000000000000001E-4</c:v>
                  </c:pt>
                  <c:pt idx="5">
                    <c:v>1.2999999999999999E-4</c:v>
                  </c:pt>
                  <c:pt idx="6">
                    <c:v>1.2E-4</c:v>
                  </c:pt>
                  <c:pt idx="7">
                    <c:v>8.0000000000000007E-5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3'!$F$21:$F$998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2184</c:v>
                </c:pt>
                <c:pt idx="2">
                  <c:v>2237</c:v>
                </c:pt>
                <c:pt idx="3">
                  <c:v>2558.5</c:v>
                </c:pt>
                <c:pt idx="4">
                  <c:v>2615.5</c:v>
                </c:pt>
                <c:pt idx="5">
                  <c:v>2990</c:v>
                </c:pt>
                <c:pt idx="6">
                  <c:v>2990</c:v>
                </c:pt>
                <c:pt idx="7">
                  <c:v>2990</c:v>
                </c:pt>
              </c:numCache>
            </c:numRef>
          </c:xVal>
          <c:yVal>
            <c:numRef>
              <c:f>'Active 3'!$L$21:$L$998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DB0-45A8-8875-5DB18EFFC548}"/>
            </c:ext>
          </c:extLst>
        </c:ser>
        <c:ser>
          <c:idx val="5"/>
          <c:order val="5"/>
          <c:tx>
            <c:strRef>
              <c:f>'Active 3'!$M$20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3'!$D$21:$D$998</c:f>
                <c:numCache>
                  <c:formatCode>General</c:formatCode>
                  <c:ptCount val="978"/>
                  <c:pt idx="1">
                    <c:v>2.0000000000000001E-4</c:v>
                  </c:pt>
                  <c:pt idx="2">
                    <c:v>4.0000000000000002E-4</c:v>
                  </c:pt>
                  <c:pt idx="3">
                    <c:v>2.0000000000000001E-4</c:v>
                  </c:pt>
                  <c:pt idx="4">
                    <c:v>5.0000000000000001E-4</c:v>
                  </c:pt>
                  <c:pt idx="5">
                    <c:v>1.2999999999999999E-4</c:v>
                  </c:pt>
                  <c:pt idx="6">
                    <c:v>1.2E-4</c:v>
                  </c:pt>
                  <c:pt idx="7">
                    <c:v>8.0000000000000007E-5</c:v>
                  </c:pt>
                </c:numCache>
              </c:numRef>
            </c:plus>
            <c:minus>
              <c:numRef>
                <c:f>'Active 3'!$D$21:$D$998</c:f>
                <c:numCache>
                  <c:formatCode>General</c:formatCode>
                  <c:ptCount val="978"/>
                  <c:pt idx="1">
                    <c:v>2.0000000000000001E-4</c:v>
                  </c:pt>
                  <c:pt idx="2">
                    <c:v>4.0000000000000002E-4</c:v>
                  </c:pt>
                  <c:pt idx="3">
                    <c:v>2.0000000000000001E-4</c:v>
                  </c:pt>
                  <c:pt idx="4">
                    <c:v>5.0000000000000001E-4</c:v>
                  </c:pt>
                  <c:pt idx="5">
                    <c:v>1.2999999999999999E-4</c:v>
                  </c:pt>
                  <c:pt idx="6">
                    <c:v>1.2E-4</c:v>
                  </c:pt>
                  <c:pt idx="7">
                    <c:v>8.0000000000000007E-5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3'!$F$21:$F$998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2184</c:v>
                </c:pt>
                <c:pt idx="2">
                  <c:v>2237</c:v>
                </c:pt>
                <c:pt idx="3">
                  <c:v>2558.5</c:v>
                </c:pt>
                <c:pt idx="4">
                  <c:v>2615.5</c:v>
                </c:pt>
                <c:pt idx="5">
                  <c:v>2990</c:v>
                </c:pt>
                <c:pt idx="6">
                  <c:v>2990</c:v>
                </c:pt>
                <c:pt idx="7">
                  <c:v>2990</c:v>
                </c:pt>
              </c:numCache>
            </c:numRef>
          </c:xVal>
          <c:yVal>
            <c:numRef>
              <c:f>'Active 3'!$M$21:$M$998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DB0-45A8-8875-5DB18EFFC548}"/>
            </c:ext>
          </c:extLst>
        </c:ser>
        <c:ser>
          <c:idx val="6"/>
          <c:order val="6"/>
          <c:tx>
            <c:strRef>
              <c:f>'Active 3'!$N$20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3'!$D$21:$D$998</c:f>
                <c:numCache>
                  <c:formatCode>General</c:formatCode>
                  <c:ptCount val="978"/>
                  <c:pt idx="1">
                    <c:v>2.0000000000000001E-4</c:v>
                  </c:pt>
                  <c:pt idx="2">
                    <c:v>4.0000000000000002E-4</c:v>
                  </c:pt>
                  <c:pt idx="3">
                    <c:v>2.0000000000000001E-4</c:v>
                  </c:pt>
                  <c:pt idx="4">
                    <c:v>5.0000000000000001E-4</c:v>
                  </c:pt>
                  <c:pt idx="5">
                    <c:v>1.2999999999999999E-4</c:v>
                  </c:pt>
                  <c:pt idx="6">
                    <c:v>1.2E-4</c:v>
                  </c:pt>
                  <c:pt idx="7">
                    <c:v>8.0000000000000007E-5</c:v>
                  </c:pt>
                </c:numCache>
              </c:numRef>
            </c:plus>
            <c:minus>
              <c:numRef>
                <c:f>'Active 3'!$D$21:$D$998</c:f>
                <c:numCache>
                  <c:formatCode>General</c:formatCode>
                  <c:ptCount val="978"/>
                  <c:pt idx="1">
                    <c:v>2.0000000000000001E-4</c:v>
                  </c:pt>
                  <c:pt idx="2">
                    <c:v>4.0000000000000002E-4</c:v>
                  </c:pt>
                  <c:pt idx="3">
                    <c:v>2.0000000000000001E-4</c:v>
                  </c:pt>
                  <c:pt idx="4">
                    <c:v>5.0000000000000001E-4</c:v>
                  </c:pt>
                  <c:pt idx="5">
                    <c:v>1.2999999999999999E-4</c:v>
                  </c:pt>
                  <c:pt idx="6">
                    <c:v>1.2E-4</c:v>
                  </c:pt>
                  <c:pt idx="7">
                    <c:v>8.0000000000000007E-5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3'!$F$21:$F$998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2184</c:v>
                </c:pt>
                <c:pt idx="2">
                  <c:v>2237</c:v>
                </c:pt>
                <c:pt idx="3">
                  <c:v>2558.5</c:v>
                </c:pt>
                <c:pt idx="4">
                  <c:v>2615.5</c:v>
                </c:pt>
                <c:pt idx="5">
                  <c:v>2990</c:v>
                </c:pt>
                <c:pt idx="6">
                  <c:v>2990</c:v>
                </c:pt>
                <c:pt idx="7">
                  <c:v>2990</c:v>
                </c:pt>
              </c:numCache>
            </c:numRef>
          </c:xVal>
          <c:yVal>
            <c:numRef>
              <c:f>'Active 3'!$N$21:$N$998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DB0-45A8-8875-5DB18EFFC548}"/>
            </c:ext>
          </c:extLst>
        </c:ser>
        <c:ser>
          <c:idx val="7"/>
          <c:order val="7"/>
          <c:tx>
            <c:strRef>
              <c:f>'Active 3'!$O$20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3'!$F$21:$F$998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2184</c:v>
                </c:pt>
                <c:pt idx="2">
                  <c:v>2237</c:v>
                </c:pt>
                <c:pt idx="3">
                  <c:v>2558.5</c:v>
                </c:pt>
                <c:pt idx="4">
                  <c:v>2615.5</c:v>
                </c:pt>
                <c:pt idx="5">
                  <c:v>2990</c:v>
                </c:pt>
                <c:pt idx="6">
                  <c:v>2990</c:v>
                </c:pt>
                <c:pt idx="7">
                  <c:v>2990</c:v>
                </c:pt>
              </c:numCache>
            </c:numRef>
          </c:xVal>
          <c:yVal>
            <c:numRef>
              <c:f>'Active 3'!$O$21:$O$998</c:f>
              <c:numCache>
                <c:formatCode>General</c:formatCode>
                <c:ptCount val="978"/>
                <c:pt idx="0">
                  <c:v>1.8977274335575334E-2</c:v>
                </c:pt>
                <c:pt idx="1">
                  <c:v>0.16715538706483293</c:v>
                </c:pt>
                <c:pt idx="2">
                  <c:v>0.17075128448912352</c:v>
                </c:pt>
                <c:pt idx="3">
                  <c:v>0.1925641339591127</c:v>
                </c:pt>
                <c:pt idx="4">
                  <c:v>0.19643141986825541</c:v>
                </c:pt>
                <c:pt idx="5">
                  <c:v>0.22184016676253515</c:v>
                </c:pt>
                <c:pt idx="6">
                  <c:v>0.22184016676253515</c:v>
                </c:pt>
                <c:pt idx="7">
                  <c:v>0.22184016676253515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DB0-45A8-8875-5DB18EFFC548}"/>
            </c:ext>
          </c:extLst>
        </c:ser>
        <c:ser>
          <c:idx val="8"/>
          <c:order val="8"/>
          <c:tx>
            <c:strRef>
              <c:f>'Active 3'!$R$20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3'!$F$21:$F$998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2184</c:v>
                </c:pt>
                <c:pt idx="2">
                  <c:v>2237</c:v>
                </c:pt>
                <c:pt idx="3">
                  <c:v>2558.5</c:v>
                </c:pt>
                <c:pt idx="4">
                  <c:v>2615.5</c:v>
                </c:pt>
                <c:pt idx="5">
                  <c:v>2990</c:v>
                </c:pt>
                <c:pt idx="6">
                  <c:v>2990</c:v>
                </c:pt>
                <c:pt idx="7">
                  <c:v>2990</c:v>
                </c:pt>
              </c:numCache>
            </c:numRef>
          </c:xVal>
          <c:yVal>
            <c:numRef>
              <c:f>'Active 3'!$R$21:$R$998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EDB0-45A8-8875-5DB18EFFC5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3082760"/>
        <c:axId val="1"/>
      </c:scatterChart>
      <c:valAx>
        <c:axId val="39308276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233082706766921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9308276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954887218045113"/>
          <c:y val="0.92375366568914952"/>
          <c:w val="0.72030075187969922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V0402 Boo - O-C Diagr.</a:t>
            </a:r>
          </a:p>
        </c:rich>
      </c:tx>
      <c:layout>
        <c:manualLayout>
          <c:xMode val="edge"/>
          <c:yMode val="edge"/>
          <c:x val="0.3413533834586466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76246334310852"/>
          <c:w val="0.81503759398496245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4'!$H$20:$H$20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4'!$D$21:$D$238</c:f>
                <c:numCache>
                  <c:formatCode>General</c:formatCode>
                  <c:ptCount val="218"/>
                  <c:pt idx="1">
                    <c:v>2.0000000000000001E-4</c:v>
                  </c:pt>
                  <c:pt idx="2">
                    <c:v>4.0000000000000002E-4</c:v>
                  </c:pt>
                  <c:pt idx="3">
                    <c:v>2.0000000000000001E-4</c:v>
                  </c:pt>
                  <c:pt idx="4">
                    <c:v>5.0000000000000001E-4</c:v>
                  </c:pt>
                  <c:pt idx="5">
                    <c:v>1.2999999999999999E-4</c:v>
                  </c:pt>
                  <c:pt idx="6">
                    <c:v>1.2E-4</c:v>
                  </c:pt>
                  <c:pt idx="7">
                    <c:v>8.0000000000000007E-5</c:v>
                  </c:pt>
                </c:numCache>
              </c:numRef>
            </c:plus>
            <c:minus>
              <c:numRef>
                <c:f>'Active 4'!$D$21:$D$238</c:f>
                <c:numCache>
                  <c:formatCode>General</c:formatCode>
                  <c:ptCount val="218"/>
                  <c:pt idx="1">
                    <c:v>2.0000000000000001E-4</c:v>
                  </c:pt>
                  <c:pt idx="2">
                    <c:v>4.0000000000000002E-4</c:v>
                  </c:pt>
                  <c:pt idx="3">
                    <c:v>2.0000000000000001E-4</c:v>
                  </c:pt>
                  <c:pt idx="4">
                    <c:v>5.0000000000000001E-4</c:v>
                  </c:pt>
                  <c:pt idx="5">
                    <c:v>1.2999999999999999E-4</c:v>
                  </c:pt>
                  <c:pt idx="6">
                    <c:v>1.2E-4</c:v>
                  </c:pt>
                  <c:pt idx="7">
                    <c:v>8.0000000000000007E-5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4'!$F$21:$F$998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2989</c:v>
                </c:pt>
                <c:pt idx="2">
                  <c:v>3061.5</c:v>
                </c:pt>
                <c:pt idx="3">
                  <c:v>3501.5</c:v>
                </c:pt>
                <c:pt idx="4">
                  <c:v>3579.5</c:v>
                </c:pt>
                <c:pt idx="5">
                  <c:v>4092</c:v>
                </c:pt>
                <c:pt idx="6">
                  <c:v>4092</c:v>
                </c:pt>
                <c:pt idx="7">
                  <c:v>4092</c:v>
                </c:pt>
              </c:numCache>
            </c:numRef>
          </c:xVal>
          <c:yVal>
            <c:numRef>
              <c:f>'Active 4'!$H$21:$H$998</c:f>
              <c:numCache>
                <c:formatCode>General</c:formatCode>
                <c:ptCount val="978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17C-46A9-B948-A722053FED67}"/>
            </c:ext>
          </c:extLst>
        </c:ser>
        <c:ser>
          <c:idx val="1"/>
          <c:order val="1"/>
          <c:tx>
            <c:strRef>
              <c:f>'Active 4'!$I$20:$I$20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4'!$D$21:$D$998</c:f>
                <c:numCache>
                  <c:formatCode>General</c:formatCode>
                  <c:ptCount val="978"/>
                  <c:pt idx="1">
                    <c:v>2.0000000000000001E-4</c:v>
                  </c:pt>
                  <c:pt idx="2">
                    <c:v>4.0000000000000002E-4</c:v>
                  </c:pt>
                  <c:pt idx="3">
                    <c:v>2.0000000000000001E-4</c:v>
                  </c:pt>
                  <c:pt idx="4">
                    <c:v>5.0000000000000001E-4</c:v>
                  </c:pt>
                  <c:pt idx="5">
                    <c:v>1.2999999999999999E-4</c:v>
                  </c:pt>
                  <c:pt idx="6">
                    <c:v>1.2E-4</c:v>
                  </c:pt>
                  <c:pt idx="7">
                    <c:v>8.0000000000000007E-5</c:v>
                  </c:pt>
                </c:numCache>
              </c:numRef>
            </c:plus>
            <c:minus>
              <c:numRef>
                <c:f>'Active 4'!$D$21:$D$998</c:f>
                <c:numCache>
                  <c:formatCode>General</c:formatCode>
                  <c:ptCount val="978"/>
                  <c:pt idx="1">
                    <c:v>2.0000000000000001E-4</c:v>
                  </c:pt>
                  <c:pt idx="2">
                    <c:v>4.0000000000000002E-4</c:v>
                  </c:pt>
                  <c:pt idx="3">
                    <c:v>2.0000000000000001E-4</c:v>
                  </c:pt>
                  <c:pt idx="4">
                    <c:v>5.0000000000000001E-4</c:v>
                  </c:pt>
                  <c:pt idx="5">
                    <c:v>1.2999999999999999E-4</c:v>
                  </c:pt>
                  <c:pt idx="6">
                    <c:v>1.2E-4</c:v>
                  </c:pt>
                  <c:pt idx="7">
                    <c:v>8.0000000000000007E-5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4'!$F$21:$F$998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2989</c:v>
                </c:pt>
                <c:pt idx="2">
                  <c:v>3061.5</c:v>
                </c:pt>
                <c:pt idx="3">
                  <c:v>3501.5</c:v>
                </c:pt>
                <c:pt idx="4">
                  <c:v>3579.5</c:v>
                </c:pt>
                <c:pt idx="5">
                  <c:v>4092</c:v>
                </c:pt>
                <c:pt idx="6">
                  <c:v>4092</c:v>
                </c:pt>
                <c:pt idx="7">
                  <c:v>4092</c:v>
                </c:pt>
              </c:numCache>
            </c:numRef>
          </c:xVal>
          <c:yVal>
            <c:numRef>
              <c:f>'Active 4'!$I$21:$I$998</c:f>
              <c:numCache>
                <c:formatCode>General</c:formatCode>
                <c:ptCount val="978"/>
                <c:pt idx="1">
                  <c:v>6.7200000004959293E-2</c:v>
                </c:pt>
                <c:pt idx="2">
                  <c:v>7.6850000004924368E-2</c:v>
                </c:pt>
                <c:pt idx="3">
                  <c:v>6.68500000028871E-2</c:v>
                </c:pt>
                <c:pt idx="4">
                  <c:v>6.9550000000162981E-2</c:v>
                </c:pt>
                <c:pt idx="5">
                  <c:v>7.0550000004004687E-2</c:v>
                </c:pt>
                <c:pt idx="6">
                  <c:v>7.1090000004915055E-2</c:v>
                </c:pt>
                <c:pt idx="7">
                  <c:v>7.1300000003247987E-2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17C-46A9-B948-A722053FED67}"/>
            </c:ext>
          </c:extLst>
        </c:ser>
        <c:ser>
          <c:idx val="3"/>
          <c:order val="2"/>
          <c:tx>
            <c:strRef>
              <c:f>'Active 4'!$J$20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4'!$D$21:$D$998</c:f>
                <c:numCache>
                  <c:formatCode>General</c:formatCode>
                  <c:ptCount val="978"/>
                  <c:pt idx="1">
                    <c:v>2.0000000000000001E-4</c:v>
                  </c:pt>
                  <c:pt idx="2">
                    <c:v>4.0000000000000002E-4</c:v>
                  </c:pt>
                  <c:pt idx="3">
                    <c:v>2.0000000000000001E-4</c:v>
                  </c:pt>
                  <c:pt idx="4">
                    <c:v>5.0000000000000001E-4</c:v>
                  </c:pt>
                  <c:pt idx="5">
                    <c:v>1.2999999999999999E-4</c:v>
                  </c:pt>
                  <c:pt idx="6">
                    <c:v>1.2E-4</c:v>
                  </c:pt>
                  <c:pt idx="7">
                    <c:v>8.0000000000000007E-5</c:v>
                  </c:pt>
                </c:numCache>
              </c:numRef>
            </c:plus>
            <c:minus>
              <c:numRef>
                <c:f>'Active 4'!$D$21:$D$998</c:f>
                <c:numCache>
                  <c:formatCode>General</c:formatCode>
                  <c:ptCount val="978"/>
                  <c:pt idx="1">
                    <c:v>2.0000000000000001E-4</c:v>
                  </c:pt>
                  <c:pt idx="2">
                    <c:v>4.0000000000000002E-4</c:v>
                  </c:pt>
                  <c:pt idx="3">
                    <c:v>2.0000000000000001E-4</c:v>
                  </c:pt>
                  <c:pt idx="4">
                    <c:v>5.0000000000000001E-4</c:v>
                  </c:pt>
                  <c:pt idx="5">
                    <c:v>1.2999999999999999E-4</c:v>
                  </c:pt>
                  <c:pt idx="6">
                    <c:v>1.2E-4</c:v>
                  </c:pt>
                  <c:pt idx="7">
                    <c:v>8.0000000000000007E-5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4'!$F$21:$F$998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2989</c:v>
                </c:pt>
                <c:pt idx="2">
                  <c:v>3061.5</c:v>
                </c:pt>
                <c:pt idx="3">
                  <c:v>3501.5</c:v>
                </c:pt>
                <c:pt idx="4">
                  <c:v>3579.5</c:v>
                </c:pt>
                <c:pt idx="5">
                  <c:v>4092</c:v>
                </c:pt>
                <c:pt idx="6">
                  <c:v>4092</c:v>
                </c:pt>
                <c:pt idx="7">
                  <c:v>4092</c:v>
                </c:pt>
              </c:numCache>
            </c:numRef>
          </c:xVal>
          <c:yVal>
            <c:numRef>
              <c:f>'Active 4'!$J$21:$J$998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17C-46A9-B948-A722053FED67}"/>
            </c:ext>
          </c:extLst>
        </c:ser>
        <c:ser>
          <c:idx val="4"/>
          <c:order val="3"/>
          <c:tx>
            <c:strRef>
              <c:f>'Active 4'!$K$20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4'!$D$21:$D$998</c:f>
                <c:numCache>
                  <c:formatCode>General</c:formatCode>
                  <c:ptCount val="978"/>
                  <c:pt idx="1">
                    <c:v>2.0000000000000001E-4</c:v>
                  </c:pt>
                  <c:pt idx="2">
                    <c:v>4.0000000000000002E-4</c:v>
                  </c:pt>
                  <c:pt idx="3">
                    <c:v>2.0000000000000001E-4</c:v>
                  </c:pt>
                  <c:pt idx="4">
                    <c:v>5.0000000000000001E-4</c:v>
                  </c:pt>
                  <c:pt idx="5">
                    <c:v>1.2999999999999999E-4</c:v>
                  </c:pt>
                  <c:pt idx="6">
                    <c:v>1.2E-4</c:v>
                  </c:pt>
                  <c:pt idx="7">
                    <c:v>8.0000000000000007E-5</c:v>
                  </c:pt>
                </c:numCache>
              </c:numRef>
            </c:plus>
            <c:minus>
              <c:numRef>
                <c:f>'Active 4'!$D$21:$D$998</c:f>
                <c:numCache>
                  <c:formatCode>General</c:formatCode>
                  <c:ptCount val="978"/>
                  <c:pt idx="1">
                    <c:v>2.0000000000000001E-4</c:v>
                  </c:pt>
                  <c:pt idx="2">
                    <c:v>4.0000000000000002E-4</c:v>
                  </c:pt>
                  <c:pt idx="3">
                    <c:v>2.0000000000000001E-4</c:v>
                  </c:pt>
                  <c:pt idx="4">
                    <c:v>5.0000000000000001E-4</c:v>
                  </c:pt>
                  <c:pt idx="5">
                    <c:v>1.2999999999999999E-4</c:v>
                  </c:pt>
                  <c:pt idx="6">
                    <c:v>1.2E-4</c:v>
                  </c:pt>
                  <c:pt idx="7">
                    <c:v>8.0000000000000007E-5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4'!$F$21:$F$998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2989</c:v>
                </c:pt>
                <c:pt idx="2">
                  <c:v>3061.5</c:v>
                </c:pt>
                <c:pt idx="3">
                  <c:v>3501.5</c:v>
                </c:pt>
                <c:pt idx="4">
                  <c:v>3579.5</c:v>
                </c:pt>
                <c:pt idx="5">
                  <c:v>4092</c:v>
                </c:pt>
                <c:pt idx="6">
                  <c:v>4092</c:v>
                </c:pt>
                <c:pt idx="7">
                  <c:v>4092</c:v>
                </c:pt>
              </c:numCache>
            </c:numRef>
          </c:xVal>
          <c:yVal>
            <c:numRef>
              <c:f>'Active 4'!$K$21:$K$998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17C-46A9-B948-A722053FED67}"/>
            </c:ext>
          </c:extLst>
        </c:ser>
        <c:ser>
          <c:idx val="2"/>
          <c:order val="4"/>
          <c:tx>
            <c:strRef>
              <c:f>'Active 4'!$L$20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4'!$D$21:$D$998</c:f>
                <c:numCache>
                  <c:formatCode>General</c:formatCode>
                  <c:ptCount val="978"/>
                  <c:pt idx="1">
                    <c:v>2.0000000000000001E-4</c:v>
                  </c:pt>
                  <c:pt idx="2">
                    <c:v>4.0000000000000002E-4</c:v>
                  </c:pt>
                  <c:pt idx="3">
                    <c:v>2.0000000000000001E-4</c:v>
                  </c:pt>
                  <c:pt idx="4">
                    <c:v>5.0000000000000001E-4</c:v>
                  </c:pt>
                  <c:pt idx="5">
                    <c:v>1.2999999999999999E-4</c:v>
                  </c:pt>
                  <c:pt idx="6">
                    <c:v>1.2E-4</c:v>
                  </c:pt>
                  <c:pt idx="7">
                    <c:v>8.0000000000000007E-5</c:v>
                  </c:pt>
                </c:numCache>
              </c:numRef>
            </c:plus>
            <c:minus>
              <c:numRef>
                <c:f>'Active 4'!$D$21:$D$998</c:f>
                <c:numCache>
                  <c:formatCode>General</c:formatCode>
                  <c:ptCount val="978"/>
                  <c:pt idx="1">
                    <c:v>2.0000000000000001E-4</c:v>
                  </c:pt>
                  <c:pt idx="2">
                    <c:v>4.0000000000000002E-4</c:v>
                  </c:pt>
                  <c:pt idx="3">
                    <c:v>2.0000000000000001E-4</c:v>
                  </c:pt>
                  <c:pt idx="4">
                    <c:v>5.0000000000000001E-4</c:v>
                  </c:pt>
                  <c:pt idx="5">
                    <c:v>1.2999999999999999E-4</c:v>
                  </c:pt>
                  <c:pt idx="6">
                    <c:v>1.2E-4</c:v>
                  </c:pt>
                  <c:pt idx="7">
                    <c:v>8.0000000000000007E-5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4'!$F$21:$F$998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2989</c:v>
                </c:pt>
                <c:pt idx="2">
                  <c:v>3061.5</c:v>
                </c:pt>
                <c:pt idx="3">
                  <c:v>3501.5</c:v>
                </c:pt>
                <c:pt idx="4">
                  <c:v>3579.5</c:v>
                </c:pt>
                <c:pt idx="5">
                  <c:v>4092</c:v>
                </c:pt>
                <c:pt idx="6">
                  <c:v>4092</c:v>
                </c:pt>
                <c:pt idx="7">
                  <c:v>4092</c:v>
                </c:pt>
              </c:numCache>
            </c:numRef>
          </c:xVal>
          <c:yVal>
            <c:numRef>
              <c:f>'Active 4'!$L$21:$L$998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17C-46A9-B948-A722053FED67}"/>
            </c:ext>
          </c:extLst>
        </c:ser>
        <c:ser>
          <c:idx val="5"/>
          <c:order val="5"/>
          <c:tx>
            <c:strRef>
              <c:f>'Active 4'!$M$20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4'!$D$21:$D$998</c:f>
                <c:numCache>
                  <c:formatCode>General</c:formatCode>
                  <c:ptCount val="978"/>
                  <c:pt idx="1">
                    <c:v>2.0000000000000001E-4</c:v>
                  </c:pt>
                  <c:pt idx="2">
                    <c:v>4.0000000000000002E-4</c:v>
                  </c:pt>
                  <c:pt idx="3">
                    <c:v>2.0000000000000001E-4</c:v>
                  </c:pt>
                  <c:pt idx="4">
                    <c:v>5.0000000000000001E-4</c:v>
                  </c:pt>
                  <c:pt idx="5">
                    <c:v>1.2999999999999999E-4</c:v>
                  </c:pt>
                  <c:pt idx="6">
                    <c:v>1.2E-4</c:v>
                  </c:pt>
                  <c:pt idx="7">
                    <c:v>8.0000000000000007E-5</c:v>
                  </c:pt>
                </c:numCache>
              </c:numRef>
            </c:plus>
            <c:minus>
              <c:numRef>
                <c:f>'Active 4'!$D$21:$D$998</c:f>
                <c:numCache>
                  <c:formatCode>General</c:formatCode>
                  <c:ptCount val="978"/>
                  <c:pt idx="1">
                    <c:v>2.0000000000000001E-4</c:v>
                  </c:pt>
                  <c:pt idx="2">
                    <c:v>4.0000000000000002E-4</c:v>
                  </c:pt>
                  <c:pt idx="3">
                    <c:v>2.0000000000000001E-4</c:v>
                  </c:pt>
                  <c:pt idx="4">
                    <c:v>5.0000000000000001E-4</c:v>
                  </c:pt>
                  <c:pt idx="5">
                    <c:v>1.2999999999999999E-4</c:v>
                  </c:pt>
                  <c:pt idx="6">
                    <c:v>1.2E-4</c:v>
                  </c:pt>
                  <c:pt idx="7">
                    <c:v>8.0000000000000007E-5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4'!$F$21:$F$998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2989</c:v>
                </c:pt>
                <c:pt idx="2">
                  <c:v>3061.5</c:v>
                </c:pt>
                <c:pt idx="3">
                  <c:v>3501.5</c:v>
                </c:pt>
                <c:pt idx="4">
                  <c:v>3579.5</c:v>
                </c:pt>
                <c:pt idx="5">
                  <c:v>4092</c:v>
                </c:pt>
                <c:pt idx="6">
                  <c:v>4092</c:v>
                </c:pt>
                <c:pt idx="7">
                  <c:v>4092</c:v>
                </c:pt>
              </c:numCache>
            </c:numRef>
          </c:xVal>
          <c:yVal>
            <c:numRef>
              <c:f>'Active 4'!$M$21:$M$998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17C-46A9-B948-A722053FED67}"/>
            </c:ext>
          </c:extLst>
        </c:ser>
        <c:ser>
          <c:idx val="6"/>
          <c:order val="6"/>
          <c:tx>
            <c:strRef>
              <c:f>'Active 4'!$N$20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4'!$D$21:$D$998</c:f>
                <c:numCache>
                  <c:formatCode>General</c:formatCode>
                  <c:ptCount val="978"/>
                  <c:pt idx="1">
                    <c:v>2.0000000000000001E-4</c:v>
                  </c:pt>
                  <c:pt idx="2">
                    <c:v>4.0000000000000002E-4</c:v>
                  </c:pt>
                  <c:pt idx="3">
                    <c:v>2.0000000000000001E-4</c:v>
                  </c:pt>
                  <c:pt idx="4">
                    <c:v>5.0000000000000001E-4</c:v>
                  </c:pt>
                  <c:pt idx="5">
                    <c:v>1.2999999999999999E-4</c:v>
                  </c:pt>
                  <c:pt idx="6">
                    <c:v>1.2E-4</c:v>
                  </c:pt>
                  <c:pt idx="7">
                    <c:v>8.0000000000000007E-5</c:v>
                  </c:pt>
                </c:numCache>
              </c:numRef>
            </c:plus>
            <c:minus>
              <c:numRef>
                <c:f>'Active 4'!$D$21:$D$998</c:f>
                <c:numCache>
                  <c:formatCode>General</c:formatCode>
                  <c:ptCount val="978"/>
                  <c:pt idx="1">
                    <c:v>2.0000000000000001E-4</c:v>
                  </c:pt>
                  <c:pt idx="2">
                    <c:v>4.0000000000000002E-4</c:v>
                  </c:pt>
                  <c:pt idx="3">
                    <c:v>2.0000000000000001E-4</c:v>
                  </c:pt>
                  <c:pt idx="4">
                    <c:v>5.0000000000000001E-4</c:v>
                  </c:pt>
                  <c:pt idx="5">
                    <c:v>1.2999999999999999E-4</c:v>
                  </c:pt>
                  <c:pt idx="6">
                    <c:v>1.2E-4</c:v>
                  </c:pt>
                  <c:pt idx="7">
                    <c:v>8.0000000000000007E-5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4'!$F$21:$F$998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2989</c:v>
                </c:pt>
                <c:pt idx="2">
                  <c:v>3061.5</c:v>
                </c:pt>
                <c:pt idx="3">
                  <c:v>3501.5</c:v>
                </c:pt>
                <c:pt idx="4">
                  <c:v>3579.5</c:v>
                </c:pt>
                <c:pt idx="5">
                  <c:v>4092</c:v>
                </c:pt>
                <c:pt idx="6">
                  <c:v>4092</c:v>
                </c:pt>
                <c:pt idx="7">
                  <c:v>4092</c:v>
                </c:pt>
              </c:numCache>
            </c:numRef>
          </c:xVal>
          <c:yVal>
            <c:numRef>
              <c:f>'Active 4'!$N$21:$N$998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17C-46A9-B948-A722053FED67}"/>
            </c:ext>
          </c:extLst>
        </c:ser>
        <c:ser>
          <c:idx val="7"/>
          <c:order val="7"/>
          <c:tx>
            <c:strRef>
              <c:f>'Active 4'!$O$20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4'!$F$21:$F$998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2989</c:v>
                </c:pt>
                <c:pt idx="2">
                  <c:v>3061.5</c:v>
                </c:pt>
                <c:pt idx="3">
                  <c:v>3501.5</c:v>
                </c:pt>
                <c:pt idx="4">
                  <c:v>3579.5</c:v>
                </c:pt>
                <c:pt idx="5">
                  <c:v>4092</c:v>
                </c:pt>
                <c:pt idx="6">
                  <c:v>4092</c:v>
                </c:pt>
                <c:pt idx="7">
                  <c:v>4092</c:v>
                </c:pt>
              </c:numCache>
            </c:numRef>
          </c:xVal>
          <c:yVal>
            <c:numRef>
              <c:f>'Active 4'!$O$21:$O$998</c:f>
              <c:numCache>
                <c:formatCode>General</c:formatCode>
                <c:ptCount val="978"/>
                <c:pt idx="0">
                  <c:v>6.7280159767943576E-3</c:v>
                </c:pt>
                <c:pt idx="1">
                  <c:v>5.8439612632818036E-2</c:v>
                </c:pt>
                <c:pt idx="2">
                  <c:v>5.9693908637355242E-2</c:v>
                </c:pt>
                <c:pt idx="3">
                  <c:v>6.7306187837305201E-2</c:v>
                </c:pt>
                <c:pt idx="4">
                  <c:v>6.8655637331841782E-2</c:v>
                </c:pt>
                <c:pt idx="5">
                  <c:v>7.7522212536328947E-2</c:v>
                </c:pt>
                <c:pt idx="6">
                  <c:v>7.7522212536328947E-2</c:v>
                </c:pt>
                <c:pt idx="7">
                  <c:v>7.7522212536328947E-2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17C-46A9-B948-A722053FED67}"/>
            </c:ext>
          </c:extLst>
        </c:ser>
        <c:ser>
          <c:idx val="8"/>
          <c:order val="8"/>
          <c:tx>
            <c:strRef>
              <c:f>'Active 4'!$R$20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4'!$F$21:$F$998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2989</c:v>
                </c:pt>
                <c:pt idx="2">
                  <c:v>3061.5</c:v>
                </c:pt>
                <c:pt idx="3">
                  <c:v>3501.5</c:v>
                </c:pt>
                <c:pt idx="4">
                  <c:v>3579.5</c:v>
                </c:pt>
                <c:pt idx="5">
                  <c:v>4092</c:v>
                </c:pt>
                <c:pt idx="6">
                  <c:v>4092</c:v>
                </c:pt>
                <c:pt idx="7">
                  <c:v>4092</c:v>
                </c:pt>
              </c:numCache>
            </c:numRef>
          </c:xVal>
          <c:yVal>
            <c:numRef>
              <c:f>'Active 4'!$R$21:$R$998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017C-46A9-B948-A722053FED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81057024"/>
        <c:axId val="1"/>
      </c:scatterChart>
      <c:valAx>
        <c:axId val="48105702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82706766917298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8105702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654135338345865"/>
          <c:y val="0.92375366568914952"/>
          <c:w val="0.72030075187969933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V0402 Boo  - O-C Diagr.</a:t>
            </a:r>
          </a:p>
        </c:rich>
      </c:tx>
      <c:layout>
        <c:manualLayout>
          <c:xMode val="edge"/>
          <c:yMode val="edge"/>
          <c:x val="0.34536340852130326"/>
          <c:y val="3.519064662371748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187969924812031"/>
          <c:y val="0.14076246334310852"/>
          <c:w val="0.80601503759398496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5'!$H$20:$H$20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5'!$D$21:$D$238</c:f>
                <c:numCache>
                  <c:formatCode>General</c:formatCode>
                  <c:ptCount val="218"/>
                  <c:pt idx="1">
                    <c:v>2.0000000000000001E-4</c:v>
                  </c:pt>
                  <c:pt idx="2">
                    <c:v>4.0000000000000002E-4</c:v>
                  </c:pt>
                  <c:pt idx="3">
                    <c:v>2.0000000000000001E-4</c:v>
                  </c:pt>
                  <c:pt idx="4">
                    <c:v>5.0000000000000001E-4</c:v>
                  </c:pt>
                  <c:pt idx="5">
                    <c:v>1.2999999999999999E-4</c:v>
                  </c:pt>
                  <c:pt idx="6">
                    <c:v>1.2E-4</c:v>
                  </c:pt>
                  <c:pt idx="7">
                    <c:v>8.0000000000000007E-5</c:v>
                  </c:pt>
                </c:numCache>
              </c:numRef>
            </c:plus>
            <c:minus>
              <c:numRef>
                <c:f>'Active 5'!$D$21:$D$238</c:f>
                <c:numCache>
                  <c:formatCode>General</c:formatCode>
                  <c:ptCount val="218"/>
                  <c:pt idx="1">
                    <c:v>2.0000000000000001E-4</c:v>
                  </c:pt>
                  <c:pt idx="2">
                    <c:v>4.0000000000000002E-4</c:v>
                  </c:pt>
                  <c:pt idx="3">
                    <c:v>2.0000000000000001E-4</c:v>
                  </c:pt>
                  <c:pt idx="4">
                    <c:v>5.0000000000000001E-4</c:v>
                  </c:pt>
                  <c:pt idx="5">
                    <c:v>1.2999999999999999E-4</c:v>
                  </c:pt>
                  <c:pt idx="6">
                    <c:v>1.2E-4</c:v>
                  </c:pt>
                  <c:pt idx="7">
                    <c:v>8.0000000000000007E-5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5'!$F$21:$F$998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2452.5</c:v>
                </c:pt>
                <c:pt idx="2">
                  <c:v>2512</c:v>
                </c:pt>
                <c:pt idx="3">
                  <c:v>2873</c:v>
                </c:pt>
                <c:pt idx="4">
                  <c:v>2937</c:v>
                </c:pt>
                <c:pt idx="5">
                  <c:v>3357.5</c:v>
                </c:pt>
                <c:pt idx="6">
                  <c:v>3357.5</c:v>
                </c:pt>
                <c:pt idx="7">
                  <c:v>3357.5</c:v>
                </c:pt>
              </c:numCache>
            </c:numRef>
          </c:xVal>
          <c:yVal>
            <c:numRef>
              <c:f>'Active 5'!$H$21:$H$998</c:f>
              <c:numCache>
                <c:formatCode>General</c:formatCode>
                <c:ptCount val="978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3A4-4AEA-A6B9-48AC91CA10D8}"/>
            </c:ext>
          </c:extLst>
        </c:ser>
        <c:ser>
          <c:idx val="1"/>
          <c:order val="1"/>
          <c:tx>
            <c:strRef>
              <c:f>'Active 5'!$I$20:$I$20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5'!$D$21:$D$998</c:f>
                <c:numCache>
                  <c:formatCode>General</c:formatCode>
                  <c:ptCount val="978"/>
                  <c:pt idx="1">
                    <c:v>2.0000000000000001E-4</c:v>
                  </c:pt>
                  <c:pt idx="2">
                    <c:v>4.0000000000000002E-4</c:v>
                  </c:pt>
                  <c:pt idx="3">
                    <c:v>2.0000000000000001E-4</c:v>
                  </c:pt>
                  <c:pt idx="4">
                    <c:v>5.0000000000000001E-4</c:v>
                  </c:pt>
                  <c:pt idx="5">
                    <c:v>1.2999999999999999E-4</c:v>
                  </c:pt>
                  <c:pt idx="6">
                    <c:v>1.2E-4</c:v>
                  </c:pt>
                  <c:pt idx="7">
                    <c:v>8.0000000000000007E-5</c:v>
                  </c:pt>
                </c:numCache>
              </c:numRef>
            </c:plus>
            <c:minus>
              <c:numRef>
                <c:f>'Active 5'!$D$21:$D$998</c:f>
                <c:numCache>
                  <c:formatCode>General</c:formatCode>
                  <c:ptCount val="978"/>
                  <c:pt idx="1">
                    <c:v>2.0000000000000001E-4</c:v>
                  </c:pt>
                  <c:pt idx="2">
                    <c:v>4.0000000000000002E-4</c:v>
                  </c:pt>
                  <c:pt idx="3">
                    <c:v>2.0000000000000001E-4</c:v>
                  </c:pt>
                  <c:pt idx="4">
                    <c:v>5.0000000000000001E-4</c:v>
                  </c:pt>
                  <c:pt idx="5">
                    <c:v>1.2999999999999999E-4</c:v>
                  </c:pt>
                  <c:pt idx="6">
                    <c:v>1.2E-4</c:v>
                  </c:pt>
                  <c:pt idx="7">
                    <c:v>8.0000000000000007E-5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5'!$F$21:$F$998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2452.5</c:v>
                </c:pt>
                <c:pt idx="2">
                  <c:v>2512</c:v>
                </c:pt>
                <c:pt idx="3">
                  <c:v>2873</c:v>
                </c:pt>
                <c:pt idx="4">
                  <c:v>2937</c:v>
                </c:pt>
                <c:pt idx="5">
                  <c:v>3357.5</c:v>
                </c:pt>
                <c:pt idx="6">
                  <c:v>3357.5</c:v>
                </c:pt>
                <c:pt idx="7">
                  <c:v>3357.5</c:v>
                </c:pt>
              </c:numCache>
            </c:numRef>
          </c:xVal>
          <c:yVal>
            <c:numRef>
              <c:f>'Active 5'!$I$21:$I$998</c:f>
              <c:numCache>
                <c:formatCode>General</c:formatCode>
                <c:ptCount val="978"/>
                <c:pt idx="1">
                  <c:v>2.2675000000162981E-3</c:v>
                </c:pt>
                <c:pt idx="2">
                  <c:v>-1.3359999938984402E-3</c:v>
                </c:pt>
                <c:pt idx="3">
                  <c:v>2.3099999816622585E-4</c:v>
                </c:pt>
                <c:pt idx="4">
                  <c:v>9.3900000501889735E-4</c:v>
                </c:pt>
                <c:pt idx="5">
                  <c:v>2.5250000180676579E-4</c:v>
                </c:pt>
                <c:pt idx="6">
                  <c:v>7.9250000271713361E-4</c:v>
                </c:pt>
                <c:pt idx="7">
                  <c:v>1.0025000010500662E-3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3A4-4AEA-A6B9-48AC91CA10D8}"/>
            </c:ext>
          </c:extLst>
        </c:ser>
        <c:ser>
          <c:idx val="3"/>
          <c:order val="2"/>
          <c:tx>
            <c:strRef>
              <c:f>'Active 5'!$J$20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5'!$D$21:$D$998</c:f>
                <c:numCache>
                  <c:formatCode>General</c:formatCode>
                  <c:ptCount val="978"/>
                  <c:pt idx="1">
                    <c:v>2.0000000000000001E-4</c:v>
                  </c:pt>
                  <c:pt idx="2">
                    <c:v>4.0000000000000002E-4</c:v>
                  </c:pt>
                  <c:pt idx="3">
                    <c:v>2.0000000000000001E-4</c:v>
                  </c:pt>
                  <c:pt idx="4">
                    <c:v>5.0000000000000001E-4</c:v>
                  </c:pt>
                  <c:pt idx="5">
                    <c:v>1.2999999999999999E-4</c:v>
                  </c:pt>
                  <c:pt idx="6">
                    <c:v>1.2E-4</c:v>
                  </c:pt>
                  <c:pt idx="7">
                    <c:v>8.0000000000000007E-5</c:v>
                  </c:pt>
                </c:numCache>
              </c:numRef>
            </c:plus>
            <c:minus>
              <c:numRef>
                <c:f>'Active 5'!$D$21:$D$998</c:f>
                <c:numCache>
                  <c:formatCode>General</c:formatCode>
                  <c:ptCount val="978"/>
                  <c:pt idx="1">
                    <c:v>2.0000000000000001E-4</c:v>
                  </c:pt>
                  <c:pt idx="2">
                    <c:v>4.0000000000000002E-4</c:v>
                  </c:pt>
                  <c:pt idx="3">
                    <c:v>2.0000000000000001E-4</c:v>
                  </c:pt>
                  <c:pt idx="4">
                    <c:v>5.0000000000000001E-4</c:v>
                  </c:pt>
                  <c:pt idx="5">
                    <c:v>1.2999999999999999E-4</c:v>
                  </c:pt>
                  <c:pt idx="6">
                    <c:v>1.2E-4</c:v>
                  </c:pt>
                  <c:pt idx="7">
                    <c:v>8.0000000000000007E-5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5'!$F$21:$F$998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2452.5</c:v>
                </c:pt>
                <c:pt idx="2">
                  <c:v>2512</c:v>
                </c:pt>
                <c:pt idx="3">
                  <c:v>2873</c:v>
                </c:pt>
                <c:pt idx="4">
                  <c:v>2937</c:v>
                </c:pt>
                <c:pt idx="5">
                  <c:v>3357.5</c:v>
                </c:pt>
                <c:pt idx="6">
                  <c:v>3357.5</c:v>
                </c:pt>
                <c:pt idx="7">
                  <c:v>3357.5</c:v>
                </c:pt>
              </c:numCache>
            </c:numRef>
          </c:xVal>
          <c:yVal>
            <c:numRef>
              <c:f>'Active 5'!$J$21:$J$998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3A4-4AEA-A6B9-48AC91CA10D8}"/>
            </c:ext>
          </c:extLst>
        </c:ser>
        <c:ser>
          <c:idx val="4"/>
          <c:order val="3"/>
          <c:tx>
            <c:strRef>
              <c:f>'Active 5'!$K$20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5'!$D$21:$D$998</c:f>
                <c:numCache>
                  <c:formatCode>General</c:formatCode>
                  <c:ptCount val="978"/>
                  <c:pt idx="1">
                    <c:v>2.0000000000000001E-4</c:v>
                  </c:pt>
                  <c:pt idx="2">
                    <c:v>4.0000000000000002E-4</c:v>
                  </c:pt>
                  <c:pt idx="3">
                    <c:v>2.0000000000000001E-4</c:v>
                  </c:pt>
                  <c:pt idx="4">
                    <c:v>5.0000000000000001E-4</c:v>
                  </c:pt>
                  <c:pt idx="5">
                    <c:v>1.2999999999999999E-4</c:v>
                  </c:pt>
                  <c:pt idx="6">
                    <c:v>1.2E-4</c:v>
                  </c:pt>
                  <c:pt idx="7">
                    <c:v>8.0000000000000007E-5</c:v>
                  </c:pt>
                </c:numCache>
              </c:numRef>
            </c:plus>
            <c:minus>
              <c:numRef>
                <c:f>'Active 5'!$D$21:$D$998</c:f>
                <c:numCache>
                  <c:formatCode>General</c:formatCode>
                  <c:ptCount val="978"/>
                  <c:pt idx="1">
                    <c:v>2.0000000000000001E-4</c:v>
                  </c:pt>
                  <c:pt idx="2">
                    <c:v>4.0000000000000002E-4</c:v>
                  </c:pt>
                  <c:pt idx="3">
                    <c:v>2.0000000000000001E-4</c:v>
                  </c:pt>
                  <c:pt idx="4">
                    <c:v>5.0000000000000001E-4</c:v>
                  </c:pt>
                  <c:pt idx="5">
                    <c:v>1.2999999999999999E-4</c:v>
                  </c:pt>
                  <c:pt idx="6">
                    <c:v>1.2E-4</c:v>
                  </c:pt>
                  <c:pt idx="7">
                    <c:v>8.0000000000000007E-5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5'!$F$21:$F$998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2452.5</c:v>
                </c:pt>
                <c:pt idx="2">
                  <c:v>2512</c:v>
                </c:pt>
                <c:pt idx="3">
                  <c:v>2873</c:v>
                </c:pt>
                <c:pt idx="4">
                  <c:v>2937</c:v>
                </c:pt>
                <c:pt idx="5">
                  <c:v>3357.5</c:v>
                </c:pt>
                <c:pt idx="6">
                  <c:v>3357.5</c:v>
                </c:pt>
                <c:pt idx="7">
                  <c:v>3357.5</c:v>
                </c:pt>
              </c:numCache>
            </c:numRef>
          </c:xVal>
          <c:yVal>
            <c:numRef>
              <c:f>'Active 5'!$K$21:$K$998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3A4-4AEA-A6B9-48AC91CA10D8}"/>
            </c:ext>
          </c:extLst>
        </c:ser>
        <c:ser>
          <c:idx val="2"/>
          <c:order val="4"/>
          <c:tx>
            <c:strRef>
              <c:f>'Active 5'!$L$20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5'!$D$21:$D$998</c:f>
                <c:numCache>
                  <c:formatCode>General</c:formatCode>
                  <c:ptCount val="978"/>
                  <c:pt idx="1">
                    <c:v>2.0000000000000001E-4</c:v>
                  </c:pt>
                  <c:pt idx="2">
                    <c:v>4.0000000000000002E-4</c:v>
                  </c:pt>
                  <c:pt idx="3">
                    <c:v>2.0000000000000001E-4</c:v>
                  </c:pt>
                  <c:pt idx="4">
                    <c:v>5.0000000000000001E-4</c:v>
                  </c:pt>
                  <c:pt idx="5">
                    <c:v>1.2999999999999999E-4</c:v>
                  </c:pt>
                  <c:pt idx="6">
                    <c:v>1.2E-4</c:v>
                  </c:pt>
                  <c:pt idx="7">
                    <c:v>8.0000000000000007E-5</c:v>
                  </c:pt>
                </c:numCache>
              </c:numRef>
            </c:plus>
            <c:minus>
              <c:numRef>
                <c:f>'Active 5'!$D$21:$D$998</c:f>
                <c:numCache>
                  <c:formatCode>General</c:formatCode>
                  <c:ptCount val="978"/>
                  <c:pt idx="1">
                    <c:v>2.0000000000000001E-4</c:v>
                  </c:pt>
                  <c:pt idx="2">
                    <c:v>4.0000000000000002E-4</c:v>
                  </c:pt>
                  <c:pt idx="3">
                    <c:v>2.0000000000000001E-4</c:v>
                  </c:pt>
                  <c:pt idx="4">
                    <c:v>5.0000000000000001E-4</c:v>
                  </c:pt>
                  <c:pt idx="5">
                    <c:v>1.2999999999999999E-4</c:v>
                  </c:pt>
                  <c:pt idx="6">
                    <c:v>1.2E-4</c:v>
                  </c:pt>
                  <c:pt idx="7">
                    <c:v>8.0000000000000007E-5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5'!$F$21:$F$998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2452.5</c:v>
                </c:pt>
                <c:pt idx="2">
                  <c:v>2512</c:v>
                </c:pt>
                <c:pt idx="3">
                  <c:v>2873</c:v>
                </c:pt>
                <c:pt idx="4">
                  <c:v>2937</c:v>
                </c:pt>
                <c:pt idx="5">
                  <c:v>3357.5</c:v>
                </c:pt>
                <c:pt idx="6">
                  <c:v>3357.5</c:v>
                </c:pt>
                <c:pt idx="7">
                  <c:v>3357.5</c:v>
                </c:pt>
              </c:numCache>
            </c:numRef>
          </c:xVal>
          <c:yVal>
            <c:numRef>
              <c:f>'Active 5'!$L$21:$L$998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3A4-4AEA-A6B9-48AC91CA10D8}"/>
            </c:ext>
          </c:extLst>
        </c:ser>
        <c:ser>
          <c:idx val="5"/>
          <c:order val="5"/>
          <c:tx>
            <c:strRef>
              <c:f>'Active 5'!$M$20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5'!$D$21:$D$998</c:f>
                <c:numCache>
                  <c:formatCode>General</c:formatCode>
                  <c:ptCount val="978"/>
                  <c:pt idx="1">
                    <c:v>2.0000000000000001E-4</c:v>
                  </c:pt>
                  <c:pt idx="2">
                    <c:v>4.0000000000000002E-4</c:v>
                  </c:pt>
                  <c:pt idx="3">
                    <c:v>2.0000000000000001E-4</c:v>
                  </c:pt>
                  <c:pt idx="4">
                    <c:v>5.0000000000000001E-4</c:v>
                  </c:pt>
                  <c:pt idx="5">
                    <c:v>1.2999999999999999E-4</c:v>
                  </c:pt>
                  <c:pt idx="6">
                    <c:v>1.2E-4</c:v>
                  </c:pt>
                  <c:pt idx="7">
                    <c:v>8.0000000000000007E-5</c:v>
                  </c:pt>
                </c:numCache>
              </c:numRef>
            </c:plus>
            <c:minus>
              <c:numRef>
                <c:f>'Active 5'!$D$21:$D$998</c:f>
                <c:numCache>
                  <c:formatCode>General</c:formatCode>
                  <c:ptCount val="978"/>
                  <c:pt idx="1">
                    <c:v>2.0000000000000001E-4</c:v>
                  </c:pt>
                  <c:pt idx="2">
                    <c:v>4.0000000000000002E-4</c:v>
                  </c:pt>
                  <c:pt idx="3">
                    <c:v>2.0000000000000001E-4</c:v>
                  </c:pt>
                  <c:pt idx="4">
                    <c:v>5.0000000000000001E-4</c:v>
                  </c:pt>
                  <c:pt idx="5">
                    <c:v>1.2999999999999999E-4</c:v>
                  </c:pt>
                  <c:pt idx="6">
                    <c:v>1.2E-4</c:v>
                  </c:pt>
                  <c:pt idx="7">
                    <c:v>8.0000000000000007E-5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5'!$F$21:$F$998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2452.5</c:v>
                </c:pt>
                <c:pt idx="2">
                  <c:v>2512</c:v>
                </c:pt>
                <c:pt idx="3">
                  <c:v>2873</c:v>
                </c:pt>
                <c:pt idx="4">
                  <c:v>2937</c:v>
                </c:pt>
                <c:pt idx="5">
                  <c:v>3357.5</c:v>
                </c:pt>
                <c:pt idx="6">
                  <c:v>3357.5</c:v>
                </c:pt>
                <c:pt idx="7">
                  <c:v>3357.5</c:v>
                </c:pt>
              </c:numCache>
            </c:numRef>
          </c:xVal>
          <c:yVal>
            <c:numRef>
              <c:f>'Active 5'!$M$21:$M$998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3A4-4AEA-A6B9-48AC91CA10D8}"/>
            </c:ext>
          </c:extLst>
        </c:ser>
        <c:ser>
          <c:idx val="6"/>
          <c:order val="6"/>
          <c:tx>
            <c:strRef>
              <c:f>'Active 5'!$N$20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5'!$D$21:$D$998</c:f>
                <c:numCache>
                  <c:formatCode>General</c:formatCode>
                  <c:ptCount val="978"/>
                  <c:pt idx="1">
                    <c:v>2.0000000000000001E-4</c:v>
                  </c:pt>
                  <c:pt idx="2">
                    <c:v>4.0000000000000002E-4</c:v>
                  </c:pt>
                  <c:pt idx="3">
                    <c:v>2.0000000000000001E-4</c:v>
                  </c:pt>
                  <c:pt idx="4">
                    <c:v>5.0000000000000001E-4</c:v>
                  </c:pt>
                  <c:pt idx="5">
                    <c:v>1.2999999999999999E-4</c:v>
                  </c:pt>
                  <c:pt idx="6">
                    <c:v>1.2E-4</c:v>
                  </c:pt>
                  <c:pt idx="7">
                    <c:v>8.0000000000000007E-5</c:v>
                  </c:pt>
                </c:numCache>
              </c:numRef>
            </c:plus>
            <c:minus>
              <c:numRef>
                <c:f>'Active 5'!$D$21:$D$998</c:f>
                <c:numCache>
                  <c:formatCode>General</c:formatCode>
                  <c:ptCount val="978"/>
                  <c:pt idx="1">
                    <c:v>2.0000000000000001E-4</c:v>
                  </c:pt>
                  <c:pt idx="2">
                    <c:v>4.0000000000000002E-4</c:v>
                  </c:pt>
                  <c:pt idx="3">
                    <c:v>2.0000000000000001E-4</c:v>
                  </c:pt>
                  <c:pt idx="4">
                    <c:v>5.0000000000000001E-4</c:v>
                  </c:pt>
                  <c:pt idx="5">
                    <c:v>1.2999999999999999E-4</c:v>
                  </c:pt>
                  <c:pt idx="6">
                    <c:v>1.2E-4</c:v>
                  </c:pt>
                  <c:pt idx="7">
                    <c:v>8.0000000000000007E-5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5'!$F$21:$F$998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2452.5</c:v>
                </c:pt>
                <c:pt idx="2">
                  <c:v>2512</c:v>
                </c:pt>
                <c:pt idx="3">
                  <c:v>2873</c:v>
                </c:pt>
                <c:pt idx="4">
                  <c:v>2937</c:v>
                </c:pt>
                <c:pt idx="5">
                  <c:v>3357.5</c:v>
                </c:pt>
                <c:pt idx="6">
                  <c:v>3357.5</c:v>
                </c:pt>
                <c:pt idx="7">
                  <c:v>3357.5</c:v>
                </c:pt>
              </c:numCache>
            </c:numRef>
          </c:xVal>
          <c:yVal>
            <c:numRef>
              <c:f>'Active 5'!$N$21:$N$998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3A4-4AEA-A6B9-48AC91CA10D8}"/>
            </c:ext>
          </c:extLst>
        </c:ser>
        <c:ser>
          <c:idx val="7"/>
          <c:order val="7"/>
          <c:tx>
            <c:strRef>
              <c:f>'Active 5'!$O$20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5'!$F$21:$F$998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2452.5</c:v>
                </c:pt>
                <c:pt idx="2">
                  <c:v>2512</c:v>
                </c:pt>
                <c:pt idx="3">
                  <c:v>2873</c:v>
                </c:pt>
                <c:pt idx="4">
                  <c:v>2937</c:v>
                </c:pt>
                <c:pt idx="5">
                  <c:v>3357.5</c:v>
                </c:pt>
                <c:pt idx="6">
                  <c:v>3357.5</c:v>
                </c:pt>
                <c:pt idx="7">
                  <c:v>3357.5</c:v>
                </c:pt>
              </c:numCache>
            </c:numRef>
          </c:xVal>
          <c:yVal>
            <c:numRef>
              <c:f>'Active 5'!$O$21:$O$998</c:f>
              <c:numCache>
                <c:formatCode>General</c:formatCode>
                <c:ptCount val="978"/>
                <c:pt idx="0">
                  <c:v>1.2585600350335812E-5</c:v>
                </c:pt>
                <c:pt idx="1">
                  <c:v>4.8884084367609593E-4</c:v>
                </c:pt>
                <c:pt idx="2">
                  <c:v>5.0039525222976881E-4</c:v>
                </c:pt>
                <c:pt idx="3">
                  <c:v>5.7049847051339757E-4</c:v>
                </c:pt>
                <c:pt idx="4">
                  <c:v>5.8292674189886081E-4</c:v>
                </c:pt>
                <c:pt idx="5">
                  <c:v>6.6458436873616245E-4</c:v>
                </c:pt>
                <c:pt idx="6">
                  <c:v>6.6458436873616245E-4</c:v>
                </c:pt>
                <c:pt idx="7">
                  <c:v>6.6458436873616245E-4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3A4-4AEA-A6B9-48AC91CA10D8}"/>
            </c:ext>
          </c:extLst>
        </c:ser>
        <c:ser>
          <c:idx val="8"/>
          <c:order val="8"/>
          <c:tx>
            <c:strRef>
              <c:f>'Active 5'!$R$20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5'!$F$21:$F$998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2452.5</c:v>
                </c:pt>
                <c:pt idx="2">
                  <c:v>2512</c:v>
                </c:pt>
                <c:pt idx="3">
                  <c:v>2873</c:v>
                </c:pt>
                <c:pt idx="4">
                  <c:v>2937</c:v>
                </c:pt>
                <c:pt idx="5">
                  <c:v>3357.5</c:v>
                </c:pt>
                <c:pt idx="6">
                  <c:v>3357.5</c:v>
                </c:pt>
                <c:pt idx="7">
                  <c:v>3357.5</c:v>
                </c:pt>
              </c:numCache>
            </c:numRef>
          </c:xVal>
          <c:yVal>
            <c:numRef>
              <c:f>'Active 5'!$R$21:$R$998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C3A4-4AEA-A6B9-48AC91CA10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81051984"/>
        <c:axId val="1"/>
      </c:scatterChart>
      <c:valAx>
        <c:axId val="4810519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533834586466167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810519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2105263157894736"/>
          <c:y val="0.92375366568914952"/>
          <c:w val="0.72030075187969922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V0402 Boo - O-C Diagr.</a:t>
            </a:r>
          </a:p>
        </c:rich>
      </c:tx>
      <c:layout>
        <c:manualLayout>
          <c:xMode val="edge"/>
          <c:yMode val="edge"/>
          <c:x val="0.3413533834586466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76246334310852"/>
          <c:w val="0.81503759398496245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7'!$H$20:$H$20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7'!$D$21:$D$238</c:f>
                <c:numCache>
                  <c:formatCode>General</c:formatCode>
                  <c:ptCount val="218"/>
                  <c:pt idx="1">
                    <c:v>2.0000000000000001E-4</c:v>
                  </c:pt>
                  <c:pt idx="2">
                    <c:v>4.0000000000000002E-4</c:v>
                  </c:pt>
                  <c:pt idx="3">
                    <c:v>2.0000000000000001E-4</c:v>
                  </c:pt>
                  <c:pt idx="4">
                    <c:v>5.0000000000000001E-4</c:v>
                  </c:pt>
                  <c:pt idx="5">
                    <c:v>1.2999999999999999E-4</c:v>
                  </c:pt>
                  <c:pt idx="6">
                    <c:v>1.2E-4</c:v>
                  </c:pt>
                  <c:pt idx="7">
                    <c:v>8.0000000000000007E-5</c:v>
                  </c:pt>
                </c:numCache>
              </c:numRef>
            </c:plus>
            <c:minus>
              <c:numRef>
                <c:f>'Active 7'!$D$21:$D$238</c:f>
                <c:numCache>
                  <c:formatCode>General</c:formatCode>
                  <c:ptCount val="218"/>
                  <c:pt idx="1">
                    <c:v>2.0000000000000001E-4</c:v>
                  </c:pt>
                  <c:pt idx="2">
                    <c:v>4.0000000000000002E-4</c:v>
                  </c:pt>
                  <c:pt idx="3">
                    <c:v>2.0000000000000001E-4</c:v>
                  </c:pt>
                  <c:pt idx="4">
                    <c:v>5.0000000000000001E-4</c:v>
                  </c:pt>
                  <c:pt idx="5">
                    <c:v>1.2999999999999999E-4</c:v>
                  </c:pt>
                  <c:pt idx="6">
                    <c:v>1.2E-4</c:v>
                  </c:pt>
                  <c:pt idx="7">
                    <c:v>8.0000000000000007E-5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7'!$F$21:$F$998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4905</c:v>
                </c:pt>
                <c:pt idx="2">
                  <c:v>5024</c:v>
                </c:pt>
                <c:pt idx="3">
                  <c:v>5746</c:v>
                </c:pt>
                <c:pt idx="4">
                  <c:v>5874</c:v>
                </c:pt>
                <c:pt idx="5">
                  <c:v>6715</c:v>
                </c:pt>
                <c:pt idx="6">
                  <c:v>6715</c:v>
                </c:pt>
                <c:pt idx="7">
                  <c:v>6715</c:v>
                </c:pt>
              </c:numCache>
            </c:numRef>
          </c:xVal>
          <c:yVal>
            <c:numRef>
              <c:f>'Active 7'!$H$21:$H$998</c:f>
              <c:numCache>
                <c:formatCode>General</c:formatCode>
                <c:ptCount val="978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6FA-426D-BFC3-4333B1F1D1CB}"/>
            </c:ext>
          </c:extLst>
        </c:ser>
        <c:ser>
          <c:idx val="1"/>
          <c:order val="1"/>
          <c:tx>
            <c:strRef>
              <c:f>'Active 7'!$I$20:$I$20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7'!$D$21:$D$998</c:f>
                <c:numCache>
                  <c:formatCode>General</c:formatCode>
                  <c:ptCount val="978"/>
                  <c:pt idx="1">
                    <c:v>2.0000000000000001E-4</c:v>
                  </c:pt>
                  <c:pt idx="2">
                    <c:v>4.0000000000000002E-4</c:v>
                  </c:pt>
                  <c:pt idx="3">
                    <c:v>2.0000000000000001E-4</c:v>
                  </c:pt>
                  <c:pt idx="4">
                    <c:v>5.0000000000000001E-4</c:v>
                  </c:pt>
                  <c:pt idx="5">
                    <c:v>1.2999999999999999E-4</c:v>
                  </c:pt>
                  <c:pt idx="6">
                    <c:v>1.2E-4</c:v>
                  </c:pt>
                  <c:pt idx="7">
                    <c:v>8.0000000000000007E-5</c:v>
                  </c:pt>
                </c:numCache>
              </c:numRef>
            </c:plus>
            <c:minus>
              <c:numRef>
                <c:f>'Active 7'!$D$21:$D$998</c:f>
                <c:numCache>
                  <c:formatCode>General</c:formatCode>
                  <c:ptCount val="978"/>
                  <c:pt idx="1">
                    <c:v>2.0000000000000001E-4</c:v>
                  </c:pt>
                  <c:pt idx="2">
                    <c:v>4.0000000000000002E-4</c:v>
                  </c:pt>
                  <c:pt idx="3">
                    <c:v>2.0000000000000001E-4</c:v>
                  </c:pt>
                  <c:pt idx="4">
                    <c:v>5.0000000000000001E-4</c:v>
                  </c:pt>
                  <c:pt idx="5">
                    <c:v>1.2999999999999999E-4</c:v>
                  </c:pt>
                  <c:pt idx="6">
                    <c:v>1.2E-4</c:v>
                  </c:pt>
                  <c:pt idx="7">
                    <c:v>8.0000000000000007E-5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7'!$F$21:$F$998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4905</c:v>
                </c:pt>
                <c:pt idx="2">
                  <c:v>5024</c:v>
                </c:pt>
                <c:pt idx="3">
                  <c:v>5746</c:v>
                </c:pt>
                <c:pt idx="4">
                  <c:v>5874</c:v>
                </c:pt>
                <c:pt idx="5">
                  <c:v>6715</c:v>
                </c:pt>
                <c:pt idx="6">
                  <c:v>6715</c:v>
                </c:pt>
                <c:pt idx="7">
                  <c:v>6715</c:v>
                </c:pt>
              </c:numCache>
            </c:numRef>
          </c:xVal>
          <c:yVal>
            <c:numRef>
              <c:f>'Active 7'!$I$21:$I$998</c:f>
              <c:numCache>
                <c:formatCode>General</c:formatCode>
                <c:ptCount val="978"/>
                <c:pt idx="1">
                  <c:v>-9.9950000003445894E-3</c:v>
                </c:pt>
                <c:pt idx="2">
                  <c:v>-1.3895999996748287E-2</c:v>
                </c:pt>
                <c:pt idx="3">
                  <c:v>-1.4133999997284263E-2</c:v>
                </c:pt>
                <c:pt idx="4">
                  <c:v>-1.3745999996899627E-2</c:v>
                </c:pt>
                <c:pt idx="5">
                  <c:v>-1.653499999520136E-2</c:v>
                </c:pt>
                <c:pt idx="6">
                  <c:v>-1.5994999994290993E-2</c:v>
                </c:pt>
                <c:pt idx="7">
                  <c:v>-1.578499999595806E-2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6FA-426D-BFC3-4333B1F1D1CB}"/>
            </c:ext>
          </c:extLst>
        </c:ser>
        <c:ser>
          <c:idx val="3"/>
          <c:order val="2"/>
          <c:tx>
            <c:strRef>
              <c:f>'Active 7'!$J$20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7'!$D$21:$D$998</c:f>
                <c:numCache>
                  <c:formatCode>General</c:formatCode>
                  <c:ptCount val="978"/>
                  <c:pt idx="1">
                    <c:v>2.0000000000000001E-4</c:v>
                  </c:pt>
                  <c:pt idx="2">
                    <c:v>4.0000000000000002E-4</c:v>
                  </c:pt>
                  <c:pt idx="3">
                    <c:v>2.0000000000000001E-4</c:v>
                  </c:pt>
                  <c:pt idx="4">
                    <c:v>5.0000000000000001E-4</c:v>
                  </c:pt>
                  <c:pt idx="5">
                    <c:v>1.2999999999999999E-4</c:v>
                  </c:pt>
                  <c:pt idx="6">
                    <c:v>1.2E-4</c:v>
                  </c:pt>
                  <c:pt idx="7">
                    <c:v>8.0000000000000007E-5</c:v>
                  </c:pt>
                </c:numCache>
              </c:numRef>
            </c:plus>
            <c:minus>
              <c:numRef>
                <c:f>'Active 7'!$D$21:$D$998</c:f>
                <c:numCache>
                  <c:formatCode>General</c:formatCode>
                  <c:ptCount val="978"/>
                  <c:pt idx="1">
                    <c:v>2.0000000000000001E-4</c:v>
                  </c:pt>
                  <c:pt idx="2">
                    <c:v>4.0000000000000002E-4</c:v>
                  </c:pt>
                  <c:pt idx="3">
                    <c:v>2.0000000000000001E-4</c:v>
                  </c:pt>
                  <c:pt idx="4">
                    <c:v>5.0000000000000001E-4</c:v>
                  </c:pt>
                  <c:pt idx="5">
                    <c:v>1.2999999999999999E-4</c:v>
                  </c:pt>
                  <c:pt idx="6">
                    <c:v>1.2E-4</c:v>
                  </c:pt>
                  <c:pt idx="7">
                    <c:v>8.0000000000000007E-5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7'!$F$21:$F$998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4905</c:v>
                </c:pt>
                <c:pt idx="2">
                  <c:v>5024</c:v>
                </c:pt>
                <c:pt idx="3">
                  <c:v>5746</c:v>
                </c:pt>
                <c:pt idx="4">
                  <c:v>5874</c:v>
                </c:pt>
                <c:pt idx="5">
                  <c:v>6715</c:v>
                </c:pt>
                <c:pt idx="6">
                  <c:v>6715</c:v>
                </c:pt>
                <c:pt idx="7">
                  <c:v>6715</c:v>
                </c:pt>
              </c:numCache>
            </c:numRef>
          </c:xVal>
          <c:yVal>
            <c:numRef>
              <c:f>'Active 7'!$J$21:$J$998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6FA-426D-BFC3-4333B1F1D1CB}"/>
            </c:ext>
          </c:extLst>
        </c:ser>
        <c:ser>
          <c:idx val="4"/>
          <c:order val="3"/>
          <c:tx>
            <c:strRef>
              <c:f>'Active 7'!$K$20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7'!$D$21:$D$998</c:f>
                <c:numCache>
                  <c:formatCode>General</c:formatCode>
                  <c:ptCount val="978"/>
                  <c:pt idx="1">
                    <c:v>2.0000000000000001E-4</c:v>
                  </c:pt>
                  <c:pt idx="2">
                    <c:v>4.0000000000000002E-4</c:v>
                  </c:pt>
                  <c:pt idx="3">
                    <c:v>2.0000000000000001E-4</c:v>
                  </c:pt>
                  <c:pt idx="4">
                    <c:v>5.0000000000000001E-4</c:v>
                  </c:pt>
                  <c:pt idx="5">
                    <c:v>1.2999999999999999E-4</c:v>
                  </c:pt>
                  <c:pt idx="6">
                    <c:v>1.2E-4</c:v>
                  </c:pt>
                  <c:pt idx="7">
                    <c:v>8.0000000000000007E-5</c:v>
                  </c:pt>
                </c:numCache>
              </c:numRef>
            </c:plus>
            <c:minus>
              <c:numRef>
                <c:f>'Active 7'!$D$21:$D$998</c:f>
                <c:numCache>
                  <c:formatCode>General</c:formatCode>
                  <c:ptCount val="978"/>
                  <c:pt idx="1">
                    <c:v>2.0000000000000001E-4</c:v>
                  </c:pt>
                  <c:pt idx="2">
                    <c:v>4.0000000000000002E-4</c:v>
                  </c:pt>
                  <c:pt idx="3">
                    <c:v>2.0000000000000001E-4</c:v>
                  </c:pt>
                  <c:pt idx="4">
                    <c:v>5.0000000000000001E-4</c:v>
                  </c:pt>
                  <c:pt idx="5">
                    <c:v>1.2999999999999999E-4</c:v>
                  </c:pt>
                  <c:pt idx="6">
                    <c:v>1.2E-4</c:v>
                  </c:pt>
                  <c:pt idx="7">
                    <c:v>8.0000000000000007E-5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7'!$F$21:$F$998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4905</c:v>
                </c:pt>
                <c:pt idx="2">
                  <c:v>5024</c:v>
                </c:pt>
                <c:pt idx="3">
                  <c:v>5746</c:v>
                </c:pt>
                <c:pt idx="4">
                  <c:v>5874</c:v>
                </c:pt>
                <c:pt idx="5">
                  <c:v>6715</c:v>
                </c:pt>
                <c:pt idx="6">
                  <c:v>6715</c:v>
                </c:pt>
                <c:pt idx="7">
                  <c:v>6715</c:v>
                </c:pt>
              </c:numCache>
            </c:numRef>
          </c:xVal>
          <c:yVal>
            <c:numRef>
              <c:f>'Active 7'!$K$21:$K$998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6FA-426D-BFC3-4333B1F1D1CB}"/>
            </c:ext>
          </c:extLst>
        </c:ser>
        <c:ser>
          <c:idx val="2"/>
          <c:order val="4"/>
          <c:tx>
            <c:strRef>
              <c:f>'Active 7'!$L$20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7'!$D$21:$D$998</c:f>
                <c:numCache>
                  <c:formatCode>General</c:formatCode>
                  <c:ptCount val="978"/>
                  <c:pt idx="1">
                    <c:v>2.0000000000000001E-4</c:v>
                  </c:pt>
                  <c:pt idx="2">
                    <c:v>4.0000000000000002E-4</c:v>
                  </c:pt>
                  <c:pt idx="3">
                    <c:v>2.0000000000000001E-4</c:v>
                  </c:pt>
                  <c:pt idx="4">
                    <c:v>5.0000000000000001E-4</c:v>
                  </c:pt>
                  <c:pt idx="5">
                    <c:v>1.2999999999999999E-4</c:v>
                  </c:pt>
                  <c:pt idx="6">
                    <c:v>1.2E-4</c:v>
                  </c:pt>
                  <c:pt idx="7">
                    <c:v>8.0000000000000007E-5</c:v>
                  </c:pt>
                </c:numCache>
              </c:numRef>
            </c:plus>
            <c:minus>
              <c:numRef>
                <c:f>'Active 7'!$D$21:$D$998</c:f>
                <c:numCache>
                  <c:formatCode>General</c:formatCode>
                  <c:ptCount val="978"/>
                  <c:pt idx="1">
                    <c:v>2.0000000000000001E-4</c:v>
                  </c:pt>
                  <c:pt idx="2">
                    <c:v>4.0000000000000002E-4</c:v>
                  </c:pt>
                  <c:pt idx="3">
                    <c:v>2.0000000000000001E-4</c:v>
                  </c:pt>
                  <c:pt idx="4">
                    <c:v>5.0000000000000001E-4</c:v>
                  </c:pt>
                  <c:pt idx="5">
                    <c:v>1.2999999999999999E-4</c:v>
                  </c:pt>
                  <c:pt idx="6">
                    <c:v>1.2E-4</c:v>
                  </c:pt>
                  <c:pt idx="7">
                    <c:v>8.0000000000000007E-5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7'!$F$21:$F$998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4905</c:v>
                </c:pt>
                <c:pt idx="2">
                  <c:v>5024</c:v>
                </c:pt>
                <c:pt idx="3">
                  <c:v>5746</c:v>
                </c:pt>
                <c:pt idx="4">
                  <c:v>5874</c:v>
                </c:pt>
                <c:pt idx="5">
                  <c:v>6715</c:v>
                </c:pt>
                <c:pt idx="6">
                  <c:v>6715</c:v>
                </c:pt>
                <c:pt idx="7">
                  <c:v>6715</c:v>
                </c:pt>
              </c:numCache>
            </c:numRef>
          </c:xVal>
          <c:yVal>
            <c:numRef>
              <c:f>'Active 7'!$L$21:$L$998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6FA-426D-BFC3-4333B1F1D1CB}"/>
            </c:ext>
          </c:extLst>
        </c:ser>
        <c:ser>
          <c:idx val="5"/>
          <c:order val="5"/>
          <c:tx>
            <c:strRef>
              <c:f>'Active 7'!$M$20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7'!$D$21:$D$998</c:f>
                <c:numCache>
                  <c:formatCode>General</c:formatCode>
                  <c:ptCount val="978"/>
                  <c:pt idx="1">
                    <c:v>2.0000000000000001E-4</c:v>
                  </c:pt>
                  <c:pt idx="2">
                    <c:v>4.0000000000000002E-4</c:v>
                  </c:pt>
                  <c:pt idx="3">
                    <c:v>2.0000000000000001E-4</c:v>
                  </c:pt>
                  <c:pt idx="4">
                    <c:v>5.0000000000000001E-4</c:v>
                  </c:pt>
                  <c:pt idx="5">
                    <c:v>1.2999999999999999E-4</c:v>
                  </c:pt>
                  <c:pt idx="6">
                    <c:v>1.2E-4</c:v>
                  </c:pt>
                  <c:pt idx="7">
                    <c:v>8.0000000000000007E-5</c:v>
                  </c:pt>
                </c:numCache>
              </c:numRef>
            </c:plus>
            <c:minus>
              <c:numRef>
                <c:f>'Active 7'!$D$21:$D$998</c:f>
                <c:numCache>
                  <c:formatCode>General</c:formatCode>
                  <c:ptCount val="978"/>
                  <c:pt idx="1">
                    <c:v>2.0000000000000001E-4</c:v>
                  </c:pt>
                  <c:pt idx="2">
                    <c:v>4.0000000000000002E-4</c:v>
                  </c:pt>
                  <c:pt idx="3">
                    <c:v>2.0000000000000001E-4</c:v>
                  </c:pt>
                  <c:pt idx="4">
                    <c:v>5.0000000000000001E-4</c:v>
                  </c:pt>
                  <c:pt idx="5">
                    <c:v>1.2999999999999999E-4</c:v>
                  </c:pt>
                  <c:pt idx="6">
                    <c:v>1.2E-4</c:v>
                  </c:pt>
                  <c:pt idx="7">
                    <c:v>8.0000000000000007E-5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7'!$F$21:$F$998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4905</c:v>
                </c:pt>
                <c:pt idx="2">
                  <c:v>5024</c:v>
                </c:pt>
                <c:pt idx="3">
                  <c:v>5746</c:v>
                </c:pt>
                <c:pt idx="4">
                  <c:v>5874</c:v>
                </c:pt>
                <c:pt idx="5">
                  <c:v>6715</c:v>
                </c:pt>
                <c:pt idx="6">
                  <c:v>6715</c:v>
                </c:pt>
                <c:pt idx="7">
                  <c:v>6715</c:v>
                </c:pt>
              </c:numCache>
            </c:numRef>
          </c:xVal>
          <c:yVal>
            <c:numRef>
              <c:f>'Active 7'!$M$21:$M$998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6FA-426D-BFC3-4333B1F1D1CB}"/>
            </c:ext>
          </c:extLst>
        </c:ser>
        <c:ser>
          <c:idx val="6"/>
          <c:order val="6"/>
          <c:tx>
            <c:strRef>
              <c:f>'Active 7'!$N$20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7'!$D$21:$D$998</c:f>
                <c:numCache>
                  <c:formatCode>General</c:formatCode>
                  <c:ptCount val="978"/>
                  <c:pt idx="1">
                    <c:v>2.0000000000000001E-4</c:v>
                  </c:pt>
                  <c:pt idx="2">
                    <c:v>4.0000000000000002E-4</c:v>
                  </c:pt>
                  <c:pt idx="3">
                    <c:v>2.0000000000000001E-4</c:v>
                  </c:pt>
                  <c:pt idx="4">
                    <c:v>5.0000000000000001E-4</c:v>
                  </c:pt>
                  <c:pt idx="5">
                    <c:v>1.2999999999999999E-4</c:v>
                  </c:pt>
                  <c:pt idx="6">
                    <c:v>1.2E-4</c:v>
                  </c:pt>
                  <c:pt idx="7">
                    <c:v>8.0000000000000007E-5</c:v>
                  </c:pt>
                </c:numCache>
              </c:numRef>
            </c:plus>
            <c:minus>
              <c:numRef>
                <c:f>'Active 7'!$D$21:$D$998</c:f>
                <c:numCache>
                  <c:formatCode>General</c:formatCode>
                  <c:ptCount val="978"/>
                  <c:pt idx="1">
                    <c:v>2.0000000000000001E-4</c:v>
                  </c:pt>
                  <c:pt idx="2">
                    <c:v>4.0000000000000002E-4</c:v>
                  </c:pt>
                  <c:pt idx="3">
                    <c:v>2.0000000000000001E-4</c:v>
                  </c:pt>
                  <c:pt idx="4">
                    <c:v>5.0000000000000001E-4</c:v>
                  </c:pt>
                  <c:pt idx="5">
                    <c:v>1.2999999999999999E-4</c:v>
                  </c:pt>
                  <c:pt idx="6">
                    <c:v>1.2E-4</c:v>
                  </c:pt>
                  <c:pt idx="7">
                    <c:v>8.0000000000000007E-5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7'!$F$21:$F$998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4905</c:v>
                </c:pt>
                <c:pt idx="2">
                  <c:v>5024</c:v>
                </c:pt>
                <c:pt idx="3">
                  <c:v>5746</c:v>
                </c:pt>
                <c:pt idx="4">
                  <c:v>5874</c:v>
                </c:pt>
                <c:pt idx="5">
                  <c:v>6715</c:v>
                </c:pt>
                <c:pt idx="6">
                  <c:v>6715</c:v>
                </c:pt>
                <c:pt idx="7">
                  <c:v>6715</c:v>
                </c:pt>
              </c:numCache>
            </c:numRef>
          </c:xVal>
          <c:yVal>
            <c:numRef>
              <c:f>'Active 7'!$N$21:$N$998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6FA-426D-BFC3-4333B1F1D1CB}"/>
            </c:ext>
          </c:extLst>
        </c:ser>
        <c:ser>
          <c:idx val="7"/>
          <c:order val="7"/>
          <c:tx>
            <c:strRef>
              <c:f>'Active 7'!$O$20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7'!$F$21:$F$998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4905</c:v>
                </c:pt>
                <c:pt idx="2">
                  <c:v>5024</c:v>
                </c:pt>
                <c:pt idx="3">
                  <c:v>5746</c:v>
                </c:pt>
                <c:pt idx="4">
                  <c:v>5874</c:v>
                </c:pt>
                <c:pt idx="5">
                  <c:v>6715</c:v>
                </c:pt>
                <c:pt idx="6">
                  <c:v>6715</c:v>
                </c:pt>
                <c:pt idx="7">
                  <c:v>6715</c:v>
                </c:pt>
              </c:numCache>
            </c:numRef>
          </c:xVal>
          <c:yVal>
            <c:numRef>
              <c:f>'Active 7'!$O$21:$O$998</c:f>
              <c:numCache>
                <c:formatCode>General</c:formatCode>
                <c:ptCount val="978"/>
                <c:pt idx="0">
                  <c:v>1.2585599108355661E-5</c:v>
                </c:pt>
                <c:pt idx="1">
                  <c:v>-1.1773659155409288E-2</c:v>
                </c:pt>
                <c:pt idx="2">
                  <c:v>-1.2059604746803294E-2</c:v>
                </c:pt>
                <c:pt idx="3">
                  <c:v>-1.3794501528202222E-2</c:v>
                </c:pt>
                <c:pt idx="4">
                  <c:v>-1.4102073256760481E-2</c:v>
                </c:pt>
                <c:pt idx="5">
                  <c:v>-1.6122915629553414E-2</c:v>
                </c:pt>
                <c:pt idx="6">
                  <c:v>-1.6122915629553414E-2</c:v>
                </c:pt>
                <c:pt idx="7">
                  <c:v>-1.6122915629553414E-2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6FA-426D-BFC3-4333B1F1D1CB}"/>
            </c:ext>
          </c:extLst>
        </c:ser>
        <c:ser>
          <c:idx val="8"/>
          <c:order val="8"/>
          <c:tx>
            <c:strRef>
              <c:f>'Active 7'!$R$20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7'!$F$21:$F$998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4905</c:v>
                </c:pt>
                <c:pt idx="2">
                  <c:v>5024</c:v>
                </c:pt>
                <c:pt idx="3">
                  <c:v>5746</c:v>
                </c:pt>
                <c:pt idx="4">
                  <c:v>5874</c:v>
                </c:pt>
                <c:pt idx="5">
                  <c:v>6715</c:v>
                </c:pt>
                <c:pt idx="6">
                  <c:v>6715</c:v>
                </c:pt>
                <c:pt idx="7">
                  <c:v>6715</c:v>
                </c:pt>
              </c:numCache>
            </c:numRef>
          </c:xVal>
          <c:yVal>
            <c:numRef>
              <c:f>'Active 7'!$R$21:$R$998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46FA-426D-BFC3-4333B1F1D1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84484208"/>
        <c:axId val="1"/>
      </c:scatterChart>
      <c:valAx>
        <c:axId val="48448420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82706766917298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8448420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654135338345865"/>
          <c:y val="0.92375366568914952"/>
          <c:w val="0.72030075187969933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V0402 Boo - O-C Diagr.</a:t>
            </a:r>
          </a:p>
        </c:rich>
      </c:tx>
      <c:layout>
        <c:manualLayout>
          <c:xMode val="edge"/>
          <c:yMode val="edge"/>
          <c:x val="0.3473684210526316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187969924812031"/>
          <c:y val="0.14076246334310852"/>
          <c:w val="0.80601503759398496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6'!$H$20:$H$20</c:f>
              <c:strCache>
                <c:ptCount val="1"/>
                <c:pt idx="0">
                  <c:v>ToMcat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6'!$D$21:$D$238</c:f>
                <c:numCache>
                  <c:formatCode>General</c:formatCode>
                  <c:ptCount val="218"/>
                  <c:pt idx="0">
                    <c:v>2.0000000000000001E-4</c:v>
                  </c:pt>
                  <c:pt idx="1">
                    <c:v>4.0000000000000002E-4</c:v>
                  </c:pt>
                  <c:pt idx="2">
                    <c:v>2.0000000000000001E-4</c:v>
                  </c:pt>
                  <c:pt idx="3">
                    <c:v>5.0000000000000001E-4</c:v>
                  </c:pt>
                  <c:pt idx="4">
                    <c:v>1.2999999999999999E-4</c:v>
                  </c:pt>
                  <c:pt idx="5">
                    <c:v>1.2E-4</c:v>
                  </c:pt>
                  <c:pt idx="6">
                    <c:v>8.0000000000000007E-5</c:v>
                  </c:pt>
                </c:numCache>
              </c:numRef>
            </c:plus>
            <c:minus>
              <c:numRef>
                <c:f>'Active 6'!$D$21:$D$238</c:f>
                <c:numCache>
                  <c:formatCode>General</c:formatCode>
                  <c:ptCount val="218"/>
                  <c:pt idx="0">
                    <c:v>2.0000000000000001E-4</c:v>
                  </c:pt>
                  <c:pt idx="1">
                    <c:v>4.0000000000000002E-4</c:v>
                  </c:pt>
                  <c:pt idx="2">
                    <c:v>2.0000000000000001E-4</c:v>
                  </c:pt>
                  <c:pt idx="3">
                    <c:v>5.0000000000000001E-4</c:v>
                  </c:pt>
                  <c:pt idx="4">
                    <c:v>1.2999999999999999E-4</c:v>
                  </c:pt>
                  <c:pt idx="5">
                    <c:v>1.2E-4</c:v>
                  </c:pt>
                  <c:pt idx="6">
                    <c:v>8.0000000000000007E-5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6'!$F$21:$F$998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251</c:v>
                </c:pt>
                <c:pt idx="2">
                  <c:v>1774</c:v>
                </c:pt>
                <c:pt idx="3">
                  <c:v>2044</c:v>
                </c:pt>
                <c:pt idx="4">
                  <c:v>3818</c:v>
                </c:pt>
                <c:pt idx="5">
                  <c:v>3818</c:v>
                </c:pt>
                <c:pt idx="6">
                  <c:v>3818</c:v>
                </c:pt>
              </c:numCache>
            </c:numRef>
          </c:xVal>
          <c:yVal>
            <c:numRef>
              <c:f>'Active 6'!$H$21:$H$998</c:f>
              <c:numCache>
                <c:formatCode>General</c:formatCode>
                <c:ptCount val="978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4E8-4F1E-8B26-882F56C555D6}"/>
            </c:ext>
          </c:extLst>
        </c:ser>
        <c:ser>
          <c:idx val="1"/>
          <c:order val="1"/>
          <c:tx>
            <c:strRef>
              <c:f>'Active 6'!$I$20:$I$20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6'!$D$21:$D$998</c:f>
                <c:numCache>
                  <c:formatCode>General</c:formatCode>
                  <c:ptCount val="978"/>
                  <c:pt idx="0">
                    <c:v>2.0000000000000001E-4</c:v>
                  </c:pt>
                  <c:pt idx="1">
                    <c:v>4.0000000000000002E-4</c:v>
                  </c:pt>
                  <c:pt idx="2">
                    <c:v>2.0000000000000001E-4</c:v>
                  </c:pt>
                  <c:pt idx="3">
                    <c:v>5.0000000000000001E-4</c:v>
                  </c:pt>
                  <c:pt idx="4">
                    <c:v>1.2999999999999999E-4</c:v>
                  </c:pt>
                  <c:pt idx="5">
                    <c:v>1.2E-4</c:v>
                  </c:pt>
                  <c:pt idx="6">
                    <c:v>8.0000000000000007E-5</c:v>
                  </c:pt>
                </c:numCache>
              </c:numRef>
            </c:plus>
            <c:minus>
              <c:numRef>
                <c:f>'Active 6'!$D$21:$D$998</c:f>
                <c:numCache>
                  <c:formatCode>General</c:formatCode>
                  <c:ptCount val="978"/>
                  <c:pt idx="0">
                    <c:v>2.0000000000000001E-4</c:v>
                  </c:pt>
                  <c:pt idx="1">
                    <c:v>4.0000000000000002E-4</c:v>
                  </c:pt>
                  <c:pt idx="2">
                    <c:v>2.0000000000000001E-4</c:v>
                  </c:pt>
                  <c:pt idx="3">
                    <c:v>5.0000000000000001E-4</c:v>
                  </c:pt>
                  <c:pt idx="4">
                    <c:v>1.2999999999999999E-4</c:v>
                  </c:pt>
                  <c:pt idx="5">
                    <c:v>1.2E-4</c:v>
                  </c:pt>
                  <c:pt idx="6">
                    <c:v>8.0000000000000007E-5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6'!$F$21:$F$998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251</c:v>
                </c:pt>
                <c:pt idx="2">
                  <c:v>1774</c:v>
                </c:pt>
                <c:pt idx="3">
                  <c:v>2044</c:v>
                </c:pt>
                <c:pt idx="4">
                  <c:v>3818</c:v>
                </c:pt>
                <c:pt idx="5">
                  <c:v>3818</c:v>
                </c:pt>
                <c:pt idx="6">
                  <c:v>3818</c:v>
                </c:pt>
              </c:numCache>
            </c:numRef>
          </c:xVal>
          <c:yVal>
            <c:numRef>
              <c:f>'Active 6'!$I$21:$I$998</c:f>
              <c:numCache>
                <c:formatCode>General</c:formatCode>
                <c:ptCount val="978"/>
                <c:pt idx="1">
                  <c:v>3.4299999970244244E-4</c:v>
                </c:pt>
                <c:pt idx="2">
                  <c:v>-7.1800000296207145E-4</c:v>
                </c:pt>
                <c:pt idx="3">
                  <c:v>6.9200000143609941E-4</c:v>
                </c:pt>
                <c:pt idx="4">
                  <c:v>1.3239999971119687E-3</c:v>
                </c:pt>
                <c:pt idx="5">
                  <c:v>1.8639999980223365E-3</c:v>
                </c:pt>
                <c:pt idx="6">
                  <c:v>2.0739999963552691E-3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4E8-4F1E-8B26-882F56C555D6}"/>
            </c:ext>
          </c:extLst>
        </c:ser>
        <c:ser>
          <c:idx val="3"/>
          <c:order val="2"/>
          <c:tx>
            <c:strRef>
              <c:f>'Active 6'!$J$20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6'!$D$21:$D$998</c:f>
                <c:numCache>
                  <c:formatCode>General</c:formatCode>
                  <c:ptCount val="978"/>
                  <c:pt idx="0">
                    <c:v>2.0000000000000001E-4</c:v>
                  </c:pt>
                  <c:pt idx="1">
                    <c:v>4.0000000000000002E-4</c:v>
                  </c:pt>
                  <c:pt idx="2">
                    <c:v>2.0000000000000001E-4</c:v>
                  </c:pt>
                  <c:pt idx="3">
                    <c:v>5.0000000000000001E-4</c:v>
                  </c:pt>
                  <c:pt idx="4">
                    <c:v>1.2999999999999999E-4</c:v>
                  </c:pt>
                  <c:pt idx="5">
                    <c:v>1.2E-4</c:v>
                  </c:pt>
                  <c:pt idx="6">
                    <c:v>8.0000000000000007E-5</c:v>
                  </c:pt>
                </c:numCache>
              </c:numRef>
            </c:plus>
            <c:minus>
              <c:numRef>
                <c:f>'Active 6'!$D$21:$D$998</c:f>
                <c:numCache>
                  <c:formatCode>General</c:formatCode>
                  <c:ptCount val="978"/>
                  <c:pt idx="0">
                    <c:v>2.0000000000000001E-4</c:v>
                  </c:pt>
                  <c:pt idx="1">
                    <c:v>4.0000000000000002E-4</c:v>
                  </c:pt>
                  <c:pt idx="2">
                    <c:v>2.0000000000000001E-4</c:v>
                  </c:pt>
                  <c:pt idx="3">
                    <c:v>5.0000000000000001E-4</c:v>
                  </c:pt>
                  <c:pt idx="4">
                    <c:v>1.2999999999999999E-4</c:v>
                  </c:pt>
                  <c:pt idx="5">
                    <c:v>1.2E-4</c:v>
                  </c:pt>
                  <c:pt idx="6">
                    <c:v>8.0000000000000007E-5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6'!$F$21:$F$998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251</c:v>
                </c:pt>
                <c:pt idx="2">
                  <c:v>1774</c:v>
                </c:pt>
                <c:pt idx="3">
                  <c:v>2044</c:v>
                </c:pt>
                <c:pt idx="4">
                  <c:v>3818</c:v>
                </c:pt>
                <c:pt idx="5">
                  <c:v>3818</c:v>
                </c:pt>
                <c:pt idx="6">
                  <c:v>3818</c:v>
                </c:pt>
              </c:numCache>
            </c:numRef>
          </c:xVal>
          <c:yVal>
            <c:numRef>
              <c:f>'Active 6'!$J$21:$J$998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4E8-4F1E-8B26-882F56C555D6}"/>
            </c:ext>
          </c:extLst>
        </c:ser>
        <c:ser>
          <c:idx val="4"/>
          <c:order val="3"/>
          <c:tx>
            <c:strRef>
              <c:f>'Active 6'!$K$20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6'!$D$21:$D$998</c:f>
                <c:numCache>
                  <c:formatCode>General</c:formatCode>
                  <c:ptCount val="978"/>
                  <c:pt idx="0">
                    <c:v>2.0000000000000001E-4</c:v>
                  </c:pt>
                  <c:pt idx="1">
                    <c:v>4.0000000000000002E-4</c:v>
                  </c:pt>
                  <c:pt idx="2">
                    <c:v>2.0000000000000001E-4</c:v>
                  </c:pt>
                  <c:pt idx="3">
                    <c:v>5.0000000000000001E-4</c:v>
                  </c:pt>
                  <c:pt idx="4">
                    <c:v>1.2999999999999999E-4</c:v>
                  </c:pt>
                  <c:pt idx="5">
                    <c:v>1.2E-4</c:v>
                  </c:pt>
                  <c:pt idx="6">
                    <c:v>8.0000000000000007E-5</c:v>
                  </c:pt>
                </c:numCache>
              </c:numRef>
            </c:plus>
            <c:minus>
              <c:numRef>
                <c:f>'Active 6'!$D$21:$D$998</c:f>
                <c:numCache>
                  <c:formatCode>General</c:formatCode>
                  <c:ptCount val="978"/>
                  <c:pt idx="0">
                    <c:v>2.0000000000000001E-4</c:v>
                  </c:pt>
                  <c:pt idx="1">
                    <c:v>4.0000000000000002E-4</c:v>
                  </c:pt>
                  <c:pt idx="2">
                    <c:v>2.0000000000000001E-4</c:v>
                  </c:pt>
                  <c:pt idx="3">
                    <c:v>5.0000000000000001E-4</c:v>
                  </c:pt>
                  <c:pt idx="4">
                    <c:v>1.2999999999999999E-4</c:v>
                  </c:pt>
                  <c:pt idx="5">
                    <c:v>1.2E-4</c:v>
                  </c:pt>
                  <c:pt idx="6">
                    <c:v>8.0000000000000007E-5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6'!$F$21:$F$998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251</c:v>
                </c:pt>
                <c:pt idx="2">
                  <c:v>1774</c:v>
                </c:pt>
                <c:pt idx="3">
                  <c:v>2044</c:v>
                </c:pt>
                <c:pt idx="4">
                  <c:v>3818</c:v>
                </c:pt>
                <c:pt idx="5">
                  <c:v>3818</c:v>
                </c:pt>
                <c:pt idx="6">
                  <c:v>3818</c:v>
                </c:pt>
              </c:numCache>
            </c:numRef>
          </c:xVal>
          <c:yVal>
            <c:numRef>
              <c:f>'Active 6'!$K$21:$K$998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4E8-4F1E-8B26-882F56C555D6}"/>
            </c:ext>
          </c:extLst>
        </c:ser>
        <c:ser>
          <c:idx val="2"/>
          <c:order val="4"/>
          <c:tx>
            <c:strRef>
              <c:f>'Active 6'!$L$20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6'!$D$21:$D$998</c:f>
                <c:numCache>
                  <c:formatCode>General</c:formatCode>
                  <c:ptCount val="978"/>
                  <c:pt idx="0">
                    <c:v>2.0000000000000001E-4</c:v>
                  </c:pt>
                  <c:pt idx="1">
                    <c:v>4.0000000000000002E-4</c:v>
                  </c:pt>
                  <c:pt idx="2">
                    <c:v>2.0000000000000001E-4</c:v>
                  </c:pt>
                  <c:pt idx="3">
                    <c:v>5.0000000000000001E-4</c:v>
                  </c:pt>
                  <c:pt idx="4">
                    <c:v>1.2999999999999999E-4</c:v>
                  </c:pt>
                  <c:pt idx="5">
                    <c:v>1.2E-4</c:v>
                  </c:pt>
                  <c:pt idx="6">
                    <c:v>8.0000000000000007E-5</c:v>
                  </c:pt>
                </c:numCache>
              </c:numRef>
            </c:plus>
            <c:minus>
              <c:numRef>
                <c:f>'Active 6'!$D$21:$D$998</c:f>
                <c:numCache>
                  <c:formatCode>General</c:formatCode>
                  <c:ptCount val="978"/>
                  <c:pt idx="0">
                    <c:v>2.0000000000000001E-4</c:v>
                  </c:pt>
                  <c:pt idx="1">
                    <c:v>4.0000000000000002E-4</c:v>
                  </c:pt>
                  <c:pt idx="2">
                    <c:v>2.0000000000000001E-4</c:v>
                  </c:pt>
                  <c:pt idx="3">
                    <c:v>5.0000000000000001E-4</c:v>
                  </c:pt>
                  <c:pt idx="4">
                    <c:v>1.2999999999999999E-4</c:v>
                  </c:pt>
                  <c:pt idx="5">
                    <c:v>1.2E-4</c:v>
                  </c:pt>
                  <c:pt idx="6">
                    <c:v>8.0000000000000007E-5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6'!$F$21:$F$998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251</c:v>
                </c:pt>
                <c:pt idx="2">
                  <c:v>1774</c:v>
                </c:pt>
                <c:pt idx="3">
                  <c:v>2044</c:v>
                </c:pt>
                <c:pt idx="4">
                  <c:v>3818</c:v>
                </c:pt>
                <c:pt idx="5">
                  <c:v>3818</c:v>
                </c:pt>
                <c:pt idx="6">
                  <c:v>3818</c:v>
                </c:pt>
              </c:numCache>
            </c:numRef>
          </c:xVal>
          <c:yVal>
            <c:numRef>
              <c:f>'Active 6'!$L$21:$L$998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4E8-4F1E-8B26-882F56C555D6}"/>
            </c:ext>
          </c:extLst>
        </c:ser>
        <c:ser>
          <c:idx val="5"/>
          <c:order val="5"/>
          <c:tx>
            <c:strRef>
              <c:f>'Active 6'!$M$20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6'!$D$21:$D$998</c:f>
                <c:numCache>
                  <c:formatCode>General</c:formatCode>
                  <c:ptCount val="978"/>
                  <c:pt idx="0">
                    <c:v>2.0000000000000001E-4</c:v>
                  </c:pt>
                  <c:pt idx="1">
                    <c:v>4.0000000000000002E-4</c:v>
                  </c:pt>
                  <c:pt idx="2">
                    <c:v>2.0000000000000001E-4</c:v>
                  </c:pt>
                  <c:pt idx="3">
                    <c:v>5.0000000000000001E-4</c:v>
                  </c:pt>
                  <c:pt idx="4">
                    <c:v>1.2999999999999999E-4</c:v>
                  </c:pt>
                  <c:pt idx="5">
                    <c:v>1.2E-4</c:v>
                  </c:pt>
                  <c:pt idx="6">
                    <c:v>8.0000000000000007E-5</c:v>
                  </c:pt>
                </c:numCache>
              </c:numRef>
            </c:plus>
            <c:minus>
              <c:numRef>
                <c:f>'Active 6'!$D$21:$D$998</c:f>
                <c:numCache>
                  <c:formatCode>General</c:formatCode>
                  <c:ptCount val="978"/>
                  <c:pt idx="0">
                    <c:v>2.0000000000000001E-4</c:v>
                  </c:pt>
                  <c:pt idx="1">
                    <c:v>4.0000000000000002E-4</c:v>
                  </c:pt>
                  <c:pt idx="2">
                    <c:v>2.0000000000000001E-4</c:v>
                  </c:pt>
                  <c:pt idx="3">
                    <c:v>5.0000000000000001E-4</c:v>
                  </c:pt>
                  <c:pt idx="4">
                    <c:v>1.2999999999999999E-4</c:v>
                  </c:pt>
                  <c:pt idx="5">
                    <c:v>1.2E-4</c:v>
                  </c:pt>
                  <c:pt idx="6">
                    <c:v>8.0000000000000007E-5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6'!$F$21:$F$998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251</c:v>
                </c:pt>
                <c:pt idx="2">
                  <c:v>1774</c:v>
                </c:pt>
                <c:pt idx="3">
                  <c:v>2044</c:v>
                </c:pt>
                <c:pt idx="4">
                  <c:v>3818</c:v>
                </c:pt>
                <c:pt idx="5">
                  <c:v>3818</c:v>
                </c:pt>
                <c:pt idx="6">
                  <c:v>3818</c:v>
                </c:pt>
              </c:numCache>
            </c:numRef>
          </c:xVal>
          <c:yVal>
            <c:numRef>
              <c:f>'Active 6'!$M$21:$M$998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4E8-4F1E-8B26-882F56C555D6}"/>
            </c:ext>
          </c:extLst>
        </c:ser>
        <c:ser>
          <c:idx val="6"/>
          <c:order val="6"/>
          <c:tx>
            <c:strRef>
              <c:f>'Active 6'!$N$20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6'!$D$21:$D$998</c:f>
                <c:numCache>
                  <c:formatCode>General</c:formatCode>
                  <c:ptCount val="978"/>
                  <c:pt idx="0">
                    <c:v>2.0000000000000001E-4</c:v>
                  </c:pt>
                  <c:pt idx="1">
                    <c:v>4.0000000000000002E-4</c:v>
                  </c:pt>
                  <c:pt idx="2">
                    <c:v>2.0000000000000001E-4</c:v>
                  </c:pt>
                  <c:pt idx="3">
                    <c:v>5.0000000000000001E-4</c:v>
                  </c:pt>
                  <c:pt idx="4">
                    <c:v>1.2999999999999999E-4</c:v>
                  </c:pt>
                  <c:pt idx="5">
                    <c:v>1.2E-4</c:v>
                  </c:pt>
                  <c:pt idx="6">
                    <c:v>8.0000000000000007E-5</c:v>
                  </c:pt>
                </c:numCache>
              </c:numRef>
            </c:plus>
            <c:minus>
              <c:numRef>
                <c:f>'Active 6'!$D$21:$D$998</c:f>
                <c:numCache>
                  <c:formatCode>General</c:formatCode>
                  <c:ptCount val="978"/>
                  <c:pt idx="0">
                    <c:v>2.0000000000000001E-4</c:v>
                  </c:pt>
                  <c:pt idx="1">
                    <c:v>4.0000000000000002E-4</c:v>
                  </c:pt>
                  <c:pt idx="2">
                    <c:v>2.0000000000000001E-4</c:v>
                  </c:pt>
                  <c:pt idx="3">
                    <c:v>5.0000000000000001E-4</c:v>
                  </c:pt>
                  <c:pt idx="4">
                    <c:v>1.2999999999999999E-4</c:v>
                  </c:pt>
                  <c:pt idx="5">
                    <c:v>1.2E-4</c:v>
                  </c:pt>
                  <c:pt idx="6">
                    <c:v>8.0000000000000007E-5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6'!$F$21:$F$998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251</c:v>
                </c:pt>
                <c:pt idx="2">
                  <c:v>1774</c:v>
                </c:pt>
                <c:pt idx="3">
                  <c:v>2044</c:v>
                </c:pt>
                <c:pt idx="4">
                  <c:v>3818</c:v>
                </c:pt>
                <c:pt idx="5">
                  <c:v>3818</c:v>
                </c:pt>
                <c:pt idx="6">
                  <c:v>3818</c:v>
                </c:pt>
              </c:numCache>
            </c:numRef>
          </c:xVal>
          <c:yVal>
            <c:numRef>
              <c:f>'Active 6'!$N$21:$N$998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4E8-4F1E-8B26-882F56C555D6}"/>
            </c:ext>
          </c:extLst>
        </c:ser>
        <c:ser>
          <c:idx val="7"/>
          <c:order val="7"/>
          <c:tx>
            <c:strRef>
              <c:f>'Active 6'!$O$20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6'!$F$21:$F$998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251</c:v>
                </c:pt>
                <c:pt idx="2">
                  <c:v>1774</c:v>
                </c:pt>
                <c:pt idx="3">
                  <c:v>2044</c:v>
                </c:pt>
                <c:pt idx="4">
                  <c:v>3818</c:v>
                </c:pt>
                <c:pt idx="5">
                  <c:v>3818</c:v>
                </c:pt>
                <c:pt idx="6">
                  <c:v>3818</c:v>
                </c:pt>
              </c:numCache>
            </c:numRef>
          </c:xVal>
          <c:yVal>
            <c:numRef>
              <c:f>'Active 6'!$O$21:$O$998</c:f>
              <c:numCache>
                <c:formatCode>General</c:formatCode>
                <c:ptCount val="978"/>
                <c:pt idx="0">
                  <c:v>-2.5829659430387671E-4</c:v>
                </c:pt>
                <c:pt idx="1">
                  <c:v>-1.388508612884745E-4</c:v>
                </c:pt>
                <c:pt idx="2">
                  <c:v>5.8591348684880668E-4</c:v>
                </c:pt>
                <c:pt idx="3">
                  <c:v>7.1440092873788479E-4</c:v>
                </c:pt>
                <c:pt idx="4">
                  <c:v>1.5586110098905681E-3</c:v>
                </c:pt>
                <c:pt idx="5">
                  <c:v>1.5586110098905681E-3</c:v>
                </c:pt>
                <c:pt idx="6">
                  <c:v>1.5586110098905681E-3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4E8-4F1E-8B26-882F56C555D6}"/>
            </c:ext>
          </c:extLst>
        </c:ser>
        <c:ser>
          <c:idx val="8"/>
          <c:order val="8"/>
          <c:tx>
            <c:strRef>
              <c:f>'Active 6'!$R$20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6'!$F$21:$F$998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251</c:v>
                </c:pt>
                <c:pt idx="2">
                  <c:v>1774</c:v>
                </c:pt>
                <c:pt idx="3">
                  <c:v>2044</c:v>
                </c:pt>
                <c:pt idx="4">
                  <c:v>3818</c:v>
                </c:pt>
                <c:pt idx="5">
                  <c:v>3818</c:v>
                </c:pt>
                <c:pt idx="6">
                  <c:v>3818</c:v>
                </c:pt>
              </c:numCache>
            </c:numRef>
          </c:xVal>
          <c:yVal>
            <c:numRef>
              <c:f>'Active 6'!$R$21:$R$998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04E8-4F1E-8B26-882F56C555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81059184"/>
        <c:axId val="1"/>
      </c:scatterChart>
      <c:valAx>
        <c:axId val="4810591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533834586466167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810591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2105263157894736"/>
          <c:y val="0.92375366568914952"/>
          <c:w val="0.72030075187969922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314325</xdr:colOff>
      <xdr:row>0</xdr:row>
      <xdr:rowOff>0</xdr:rowOff>
    </xdr:from>
    <xdr:to>
      <xdr:col>16</xdr:col>
      <xdr:colOff>447675</xdr:colOff>
      <xdr:row>19</xdr:row>
      <xdr:rowOff>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8FC52351-E413-CA17-38D9-0F5FBAB694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114300</xdr:colOff>
      <xdr:row>0</xdr:row>
      <xdr:rowOff>0</xdr:rowOff>
    </xdr:from>
    <xdr:to>
      <xdr:col>18</xdr:col>
      <xdr:colOff>628650</xdr:colOff>
      <xdr:row>19</xdr:row>
      <xdr:rowOff>0</xdr:rowOff>
    </xdr:to>
    <xdr:graphicFrame macro="">
      <xdr:nvGraphicFramePr>
        <xdr:cNvPr id="62467" name="Chart 1">
          <a:extLst>
            <a:ext uri="{FF2B5EF4-FFF2-40B4-BE49-F238E27FC236}">
              <a16:creationId xmlns:a16="http://schemas.microsoft.com/office/drawing/2014/main" id="{BA7CAC21-68B8-9DE3-E703-0DD2BA7F6B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276225</xdr:colOff>
      <xdr:row>0</xdr:row>
      <xdr:rowOff>0</xdr:rowOff>
    </xdr:from>
    <xdr:to>
      <xdr:col>16</xdr:col>
      <xdr:colOff>409575</xdr:colOff>
      <xdr:row>19</xdr:row>
      <xdr:rowOff>0</xdr:rowOff>
    </xdr:to>
    <xdr:graphicFrame macro="">
      <xdr:nvGraphicFramePr>
        <xdr:cNvPr id="50179" name="Chart 1">
          <a:extLst>
            <a:ext uri="{FF2B5EF4-FFF2-40B4-BE49-F238E27FC236}">
              <a16:creationId xmlns:a16="http://schemas.microsoft.com/office/drawing/2014/main" id="{C3366880-AABA-0BC8-C43A-92A471E6AA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371475</xdr:colOff>
      <xdr:row>0</xdr:row>
      <xdr:rowOff>0</xdr:rowOff>
    </xdr:from>
    <xdr:to>
      <xdr:col>16</xdr:col>
      <xdr:colOff>504825</xdr:colOff>
      <xdr:row>19</xdr:row>
      <xdr:rowOff>0</xdr:rowOff>
    </xdr:to>
    <xdr:graphicFrame macro="">
      <xdr:nvGraphicFramePr>
        <xdr:cNvPr id="52227" name="Chart 1">
          <a:extLst>
            <a:ext uri="{FF2B5EF4-FFF2-40B4-BE49-F238E27FC236}">
              <a16:creationId xmlns:a16="http://schemas.microsoft.com/office/drawing/2014/main" id="{953BCA23-9AA7-72EF-CA9A-ACBF266345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200025</xdr:colOff>
      <xdr:row>0</xdr:row>
      <xdr:rowOff>0</xdr:rowOff>
    </xdr:from>
    <xdr:to>
      <xdr:col>17</xdr:col>
      <xdr:colOff>285750</xdr:colOff>
      <xdr:row>19</xdr:row>
      <xdr:rowOff>0</xdr:rowOff>
    </xdr:to>
    <xdr:graphicFrame macro="">
      <xdr:nvGraphicFramePr>
        <xdr:cNvPr id="54275" name="Chart 1">
          <a:extLst>
            <a:ext uri="{FF2B5EF4-FFF2-40B4-BE49-F238E27FC236}">
              <a16:creationId xmlns:a16="http://schemas.microsoft.com/office/drawing/2014/main" id="{43F9A3BD-2BF7-E078-02A4-343E1BD0EA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161925</xdr:colOff>
      <xdr:row>0</xdr:row>
      <xdr:rowOff>1</xdr:rowOff>
    </xdr:from>
    <xdr:to>
      <xdr:col>17</xdr:col>
      <xdr:colOff>247650</xdr:colOff>
      <xdr:row>18</xdr:row>
      <xdr:rowOff>66676</xdr:rowOff>
    </xdr:to>
    <xdr:graphicFrame macro="">
      <xdr:nvGraphicFramePr>
        <xdr:cNvPr id="56323" name="Chart 1">
          <a:extLst>
            <a:ext uri="{FF2B5EF4-FFF2-40B4-BE49-F238E27FC236}">
              <a16:creationId xmlns:a16="http://schemas.microsoft.com/office/drawing/2014/main" id="{461E6202-340B-9156-4A5D-7A61E4E2FE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209550</xdr:colOff>
      <xdr:row>0</xdr:row>
      <xdr:rowOff>0</xdr:rowOff>
    </xdr:from>
    <xdr:to>
      <xdr:col>17</xdr:col>
      <xdr:colOff>295275</xdr:colOff>
      <xdr:row>19</xdr:row>
      <xdr:rowOff>0</xdr:rowOff>
    </xdr:to>
    <xdr:graphicFrame macro="">
      <xdr:nvGraphicFramePr>
        <xdr:cNvPr id="60419" name="Chart 1">
          <a:extLst>
            <a:ext uri="{FF2B5EF4-FFF2-40B4-BE49-F238E27FC236}">
              <a16:creationId xmlns:a16="http://schemas.microsoft.com/office/drawing/2014/main" id="{DF3B0017-D0C0-EF46-1ECB-4FBE39805C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238125</xdr:colOff>
      <xdr:row>0</xdr:row>
      <xdr:rowOff>0</xdr:rowOff>
    </xdr:from>
    <xdr:to>
      <xdr:col>17</xdr:col>
      <xdr:colOff>323850</xdr:colOff>
      <xdr:row>19</xdr:row>
      <xdr:rowOff>0</xdr:rowOff>
    </xdr:to>
    <xdr:graphicFrame macro="">
      <xdr:nvGraphicFramePr>
        <xdr:cNvPr id="58371" name="Chart 1">
          <a:extLst>
            <a:ext uri="{FF2B5EF4-FFF2-40B4-BE49-F238E27FC236}">
              <a16:creationId xmlns:a16="http://schemas.microsoft.com/office/drawing/2014/main" id="{029EE4C0-6653-9F4A-0907-8CC784822F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6939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6" sqref="E6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52</v>
      </c>
    </row>
    <row r="2" spans="1:7" x14ac:dyDescent="0.2">
      <c r="A2" t="s">
        <v>24</v>
      </c>
      <c r="B2" t="e">
        <v>#N/A</v>
      </c>
      <c r="C2" s="3"/>
      <c r="D2" s="3" t="s">
        <v>47</v>
      </c>
      <c r="E2" s="31" t="s">
        <v>41</v>
      </c>
      <c r="F2" t="s">
        <v>41</v>
      </c>
    </row>
    <row r="3" spans="1:7" ht="13.5" thickBot="1" x14ac:dyDescent="0.25"/>
    <row r="4" spans="1:7" ht="14.25" thickTop="1" thickBot="1" x14ac:dyDescent="0.25">
      <c r="A4" s="5" t="s">
        <v>0</v>
      </c>
      <c r="C4" s="28" t="s">
        <v>40</v>
      </c>
      <c r="D4" s="29" t="s">
        <v>40</v>
      </c>
    </row>
    <row r="6" spans="1:7" x14ac:dyDescent="0.2">
      <c r="A6" s="5" t="s">
        <v>1</v>
      </c>
    </row>
    <row r="7" spans="1:7" x14ac:dyDescent="0.2">
      <c r="A7" t="s">
        <v>2</v>
      </c>
      <c r="C7" s="38">
        <v>53462.716999999997</v>
      </c>
      <c r="D7" s="30" t="s">
        <v>42</v>
      </c>
    </row>
    <row r="8" spans="1:7" x14ac:dyDescent="0.2">
      <c r="A8" t="s">
        <v>3</v>
      </c>
      <c r="C8" s="38">
        <v>0.44467600000000002</v>
      </c>
      <c r="D8" s="30" t="s">
        <v>42</v>
      </c>
    </row>
    <row r="9" spans="1:7" x14ac:dyDescent="0.2">
      <c r="A9" s="9" t="s">
        <v>30</v>
      </c>
      <c r="B9" s="10"/>
      <c r="C9" s="11">
        <v>-9.5</v>
      </c>
      <c r="D9" s="10" t="s">
        <v>31</v>
      </c>
      <c r="E9" s="10"/>
    </row>
    <row r="10" spans="1:7" ht="13.5" thickBot="1" x14ac:dyDescent="0.25">
      <c r="A10" s="10"/>
      <c r="B10" s="10"/>
      <c r="C10" s="4" t="s">
        <v>20</v>
      </c>
      <c r="D10" s="4" t="s">
        <v>21</v>
      </c>
      <c r="E10" s="10"/>
    </row>
    <row r="11" spans="1:7" x14ac:dyDescent="0.2">
      <c r="A11" s="10" t="s">
        <v>15</v>
      </c>
      <c r="B11" s="10"/>
      <c r="C11" s="22">
        <f ca="1">INTERCEPT(INDIRECT($G$11):G991,INDIRECT($F$11):F991)</f>
        <v>1.2585601746162734E-5</v>
      </c>
      <c r="D11" s="3"/>
      <c r="E11" s="10"/>
      <c r="F11" s="23" t="str">
        <f>"F"&amp;E19</f>
        <v>F21</v>
      </c>
      <c r="G11" s="24" t="str">
        <f>"G"&amp;E19</f>
        <v>G21</v>
      </c>
    </row>
    <row r="12" spans="1:7" x14ac:dyDescent="0.2">
      <c r="A12" s="10" t="s">
        <v>16</v>
      </c>
      <c r="B12" s="10"/>
      <c r="C12" s="22">
        <f ca="1">SLOPE(INDIRECT($G$11):G991,INDIRECT($F$11):F991)</f>
        <v>5.9709586992573662E-7</v>
      </c>
      <c r="D12" s="3"/>
      <c r="E12" s="10"/>
    </row>
    <row r="13" spans="1:7" x14ac:dyDescent="0.2">
      <c r="A13" s="10" t="s">
        <v>19</v>
      </c>
      <c r="B13" s="10"/>
      <c r="C13" s="3" t="s">
        <v>13</v>
      </c>
      <c r="D13" s="14" t="s">
        <v>37</v>
      </c>
      <c r="E13" s="11">
        <v>1</v>
      </c>
    </row>
    <row r="14" spans="1:7" x14ac:dyDescent="0.2">
      <c r="A14" s="10"/>
      <c r="B14" s="10"/>
      <c r="C14" s="10"/>
      <c r="D14" s="14" t="s">
        <v>32</v>
      </c>
      <c r="E14" s="15">
        <f ca="1">NOW()+15018.5+$C$9/24</f>
        <v>60367.613707407407</v>
      </c>
    </row>
    <row r="15" spans="1:7" x14ac:dyDescent="0.2">
      <c r="A15" s="12" t="s">
        <v>17</v>
      </c>
      <c r="B15" s="10"/>
      <c r="C15" s="13">
        <f ca="1">(C7+C11)+(C8+C12)*INT(MAX(F21:F3532))</f>
        <v>56448.720362084365</v>
      </c>
      <c r="D15" s="14" t="s">
        <v>38</v>
      </c>
      <c r="E15" s="15">
        <f ca="1">ROUND(2*(E14-$C$7)/$C$8,0)/2+E13</f>
        <v>15529</v>
      </c>
    </row>
    <row r="16" spans="1:7" x14ac:dyDescent="0.2">
      <c r="A16" s="16" t="s">
        <v>4</v>
      </c>
      <c r="B16" s="10"/>
      <c r="C16" s="17">
        <f ca="1">+C8+C12</f>
        <v>0.44467659709586993</v>
      </c>
      <c r="D16" s="14" t="s">
        <v>39</v>
      </c>
      <c r="E16" s="24">
        <f ca="1">ROUND(2*(E14-$C$15)/$C$16,0)/2+E13</f>
        <v>8814</v>
      </c>
    </row>
    <row r="17" spans="1:19" ht="13.5" thickBot="1" x14ac:dyDescent="0.25">
      <c r="A17" s="14" t="s">
        <v>29</v>
      </c>
      <c r="B17" s="10"/>
      <c r="C17" s="10">
        <f>COUNT(C21:C2190)</f>
        <v>8</v>
      </c>
      <c r="D17" s="14" t="s">
        <v>33</v>
      </c>
      <c r="E17" s="18">
        <f ca="1">+$C$15+$C$16*E16-15018.5-$C$9/24</f>
        <v>45349.995722220701</v>
      </c>
    </row>
    <row r="18" spans="1:19" ht="14.25" thickTop="1" thickBot="1" x14ac:dyDescent="0.25">
      <c r="A18" s="16" t="s">
        <v>5</v>
      </c>
      <c r="B18" s="10"/>
      <c r="C18" s="19">
        <f ca="1">+C15</f>
        <v>56448.720362084365</v>
      </c>
      <c r="D18" s="20">
        <f ca="1">+C16</f>
        <v>0.44467659709586993</v>
      </c>
      <c r="E18" s="21" t="s">
        <v>34</v>
      </c>
    </row>
    <row r="19" spans="1:19" ht="13.5" thickTop="1" x14ac:dyDescent="0.2">
      <c r="A19" s="25" t="s">
        <v>35</v>
      </c>
      <c r="E19" s="26">
        <v>21</v>
      </c>
      <c r="S19">
        <f ca="1">SQRT(SUM(S21:S27)/(COUNT(S21:S27)-1))</f>
        <v>1.0773700712742756E-3</v>
      </c>
    </row>
    <row r="20" spans="1:19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42</v>
      </c>
      <c r="I20" s="7" t="s">
        <v>53</v>
      </c>
      <c r="J20" s="7" t="s">
        <v>18</v>
      </c>
      <c r="K20" s="7" t="s">
        <v>25</v>
      </c>
      <c r="L20" s="7" t="s">
        <v>26</v>
      </c>
      <c r="M20" s="7" t="s">
        <v>27</v>
      </c>
      <c r="N20" s="7" t="s">
        <v>28</v>
      </c>
      <c r="O20" s="7" t="s">
        <v>23</v>
      </c>
      <c r="P20" s="6" t="s">
        <v>22</v>
      </c>
      <c r="Q20" s="4" t="s">
        <v>14</v>
      </c>
      <c r="R20" s="27" t="s">
        <v>36</v>
      </c>
    </row>
    <row r="21" spans="1:19" x14ac:dyDescent="0.2">
      <c r="A21" t="str">
        <f>$D$7</f>
        <v>VSX</v>
      </c>
      <c r="C21" s="8">
        <f>$C$7</f>
        <v>53462.716999999997</v>
      </c>
      <c r="D21" s="8"/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1.2585601746162734E-5</v>
      </c>
      <c r="Q21" s="2">
        <f>+C21-15018.5</f>
        <v>38444.216999999997</v>
      </c>
      <c r="S21">
        <f ca="1">+(O21-G21)^2</f>
        <v>1.5839737131301445E-10</v>
      </c>
    </row>
    <row r="22" spans="1:19" x14ac:dyDescent="0.2">
      <c r="A22" s="32" t="s">
        <v>43</v>
      </c>
      <c r="B22" s="33" t="s">
        <v>44</v>
      </c>
      <c r="C22" s="32">
        <v>55643.857499999998</v>
      </c>
      <c r="D22" s="32">
        <v>2.0000000000000001E-4</v>
      </c>
      <c r="E22">
        <f>+(C22-C$7)/C$8</f>
        <v>4905.0106144698639</v>
      </c>
      <c r="F22">
        <f>ROUND(2*E22,0)/2</f>
        <v>4905</v>
      </c>
      <c r="G22">
        <f>+C22-(C$7+F22*C$8)</f>
        <v>4.7200000044540502E-3</v>
      </c>
      <c r="I22">
        <f>+G22</f>
        <v>4.7200000044540502E-3</v>
      </c>
      <c r="O22">
        <f ca="1">+C$11+C$12*$F22</f>
        <v>2.9413408437319009E-3</v>
      </c>
      <c r="Q22" s="2">
        <f>+C22-15018.5</f>
        <v>40625.357499999998</v>
      </c>
      <c r="S22">
        <f ca="1">+(O22-G22)^2</f>
        <v>3.1636284100208205E-6</v>
      </c>
    </row>
    <row r="23" spans="1:19" x14ac:dyDescent="0.2">
      <c r="A23" s="32" t="s">
        <v>43</v>
      </c>
      <c r="B23" s="33" t="s">
        <v>44</v>
      </c>
      <c r="C23" s="32">
        <v>55696.770400000001</v>
      </c>
      <c r="D23" s="32">
        <v>4.0000000000000002E-4</v>
      </c>
      <c r="E23">
        <f>+(C23-C$7)/C$8</f>
        <v>5024.0026446221618</v>
      </c>
      <c r="F23">
        <f>ROUND(2*E23,0)/2</f>
        <v>5024</v>
      </c>
      <c r="G23">
        <f>+C23-(C$7+F23*C$8)</f>
        <v>1.1760000052163377E-3</v>
      </c>
      <c r="I23">
        <f>+G23</f>
        <v>1.1760000052163377E-3</v>
      </c>
      <c r="O23">
        <f ca="1">+C$11+C$12*$F23</f>
        <v>3.0123952522530637E-3</v>
      </c>
      <c r="Q23" s="2">
        <f>+C23-15018.5</f>
        <v>40678.270400000001</v>
      </c>
      <c r="S23">
        <f ca="1">+(O23-G23)^2</f>
        <v>3.3723475033390778E-6</v>
      </c>
    </row>
    <row r="24" spans="1:19" x14ac:dyDescent="0.2">
      <c r="A24" s="34" t="s">
        <v>45</v>
      </c>
      <c r="B24" s="35" t="s">
        <v>44</v>
      </c>
      <c r="C24" s="34">
        <v>56017.828399999999</v>
      </c>
      <c r="D24" s="34">
        <v>2.0000000000000001E-4</v>
      </c>
      <c r="E24">
        <f>+(C24-C$7)/C$8</f>
        <v>5746.0069803632341</v>
      </c>
      <c r="F24">
        <f>ROUND(2*E24,0)/2</f>
        <v>5746</v>
      </c>
      <c r="G24">
        <f>+C24-(C$7+F24*C$8)</f>
        <v>3.1040000030770898E-3</v>
      </c>
      <c r="I24">
        <f>+G24</f>
        <v>3.1040000030770898E-3</v>
      </c>
      <c r="O24">
        <f ca="1">+C$11+C$12*$F24</f>
        <v>3.4434984703394455E-3</v>
      </c>
      <c r="Q24" s="2">
        <f>+C24-15018.5</f>
        <v>40999.328399999999</v>
      </c>
      <c r="S24">
        <f ca="1">+(O24-G24)^2</f>
        <v>1.152592092734888E-7</v>
      </c>
    </row>
    <row r="25" spans="1:19" x14ac:dyDescent="0.2">
      <c r="A25" s="34" t="s">
        <v>45</v>
      </c>
      <c r="B25" s="35" t="s">
        <v>44</v>
      </c>
      <c r="C25" s="34">
        <v>56074.7477</v>
      </c>
      <c r="D25" s="34">
        <v>5.0000000000000001E-4</v>
      </c>
      <c r="E25">
        <f>+(C25-C$7)/C$8</f>
        <v>5874.0087164587312</v>
      </c>
      <c r="F25">
        <f>ROUND(2*E25,0)/2</f>
        <v>5874</v>
      </c>
      <c r="G25">
        <f>+C25-(C$7+F25*C$8)</f>
        <v>3.8760000024922192E-3</v>
      </c>
      <c r="I25">
        <f>+G25</f>
        <v>3.8760000024922192E-3</v>
      </c>
      <c r="O25">
        <f ca="1">+C$11+C$12*$F25</f>
        <v>3.5199267416899395E-3</v>
      </c>
      <c r="Q25" s="2">
        <f>+C25-15018.5</f>
        <v>41056.2477</v>
      </c>
      <c r="S25">
        <f ca="1">+(O25-G25)^2</f>
        <v>1.2678816705836828E-7</v>
      </c>
    </row>
    <row r="26" spans="1:19" x14ac:dyDescent="0.2">
      <c r="A26" s="36" t="s">
        <v>46</v>
      </c>
      <c r="B26" s="35" t="s">
        <v>44</v>
      </c>
      <c r="C26" s="37">
        <v>56448.719949999999</v>
      </c>
      <c r="D26" s="37">
        <v>1.2999999999999999E-4</v>
      </c>
      <c r="E26">
        <f>+(C26-C$7)/C$8</f>
        <v>6715.0081182703852</v>
      </c>
      <c r="F26">
        <f>ROUND(2*E26,0)/2</f>
        <v>6715</v>
      </c>
      <c r="G26">
        <f>+C26-(C$7+F26*C$8)</f>
        <v>3.6099999997531995E-3</v>
      </c>
      <c r="I26">
        <f>+G26</f>
        <v>3.6099999997531995E-3</v>
      </c>
      <c r="O26">
        <f ca="1">+C$11+C$12*$F26</f>
        <v>4.0220843682974849E-3</v>
      </c>
      <c r="Q26" s="2">
        <f>+C26-15018.5</f>
        <v>41430.219949999999</v>
      </c>
      <c r="S26">
        <f ca="1">+(O26-G26)^2</f>
        <v>1.6981352679854247E-7</v>
      </c>
    </row>
    <row r="27" spans="1:19" x14ac:dyDescent="0.2">
      <c r="A27" s="36" t="s">
        <v>46</v>
      </c>
      <c r="B27" s="35" t="s">
        <v>44</v>
      </c>
      <c r="C27" s="37">
        <v>56448.72049</v>
      </c>
      <c r="D27" s="37">
        <v>1.2E-4</v>
      </c>
      <c r="E27">
        <f>+(C27-C$7)/C$8</f>
        <v>6715.0093326377018</v>
      </c>
      <c r="F27">
        <f>ROUND(2*E27,0)/2</f>
        <v>6715</v>
      </c>
      <c r="G27">
        <f>+C27-(C$7+F27*C$8)</f>
        <v>4.1500000006635673E-3</v>
      </c>
      <c r="I27">
        <f>+G27</f>
        <v>4.1500000006635673E-3</v>
      </c>
      <c r="O27">
        <f ca="1">+C$11+C$12*$F27</f>
        <v>4.0220843682974849E-3</v>
      </c>
      <c r="Q27" s="2">
        <f>+C27-15018.5</f>
        <v>41430.22049</v>
      </c>
      <c r="S27">
        <f ca="1">+(O27-G27)^2</f>
        <v>1.6362409003614745E-8</v>
      </c>
    </row>
    <row r="28" spans="1:19" x14ac:dyDescent="0.2">
      <c r="A28" s="36" t="s">
        <v>46</v>
      </c>
      <c r="B28" s="35" t="s">
        <v>44</v>
      </c>
      <c r="C28" s="37">
        <v>56448.720699999998</v>
      </c>
      <c r="D28" s="37">
        <v>8.0000000000000007E-5</v>
      </c>
      <c r="E28">
        <f>+(C28-C$7)/C$8</f>
        <v>6715.0098048916534</v>
      </c>
      <c r="F28">
        <f>ROUND(2*E28,0)/2</f>
        <v>6715</v>
      </c>
      <c r="G28">
        <f>+C28-(C$7+F28*C$8)</f>
        <v>4.3599999989964999E-3</v>
      </c>
      <c r="I28">
        <f>+G28</f>
        <v>4.3599999989964999E-3</v>
      </c>
      <c r="O28">
        <f ca="1">+C$11+C$12*$F28</f>
        <v>4.0220843682974849E-3</v>
      </c>
      <c r="Q28" s="2">
        <f>+C28-15018.5</f>
        <v>41430.220699999998</v>
      </c>
      <c r="S28">
        <f ca="1">+(O28-G28)^2</f>
        <v>1.1418697347071308E-7</v>
      </c>
    </row>
    <row r="29" spans="1:19" x14ac:dyDescent="0.2">
      <c r="C29" s="8"/>
      <c r="D29" s="8"/>
      <c r="Q29" s="2"/>
    </row>
    <row r="30" spans="1:19" x14ac:dyDescent="0.2">
      <c r="C30" s="8"/>
      <c r="D30" s="8"/>
      <c r="Q30" s="2"/>
    </row>
    <row r="31" spans="1:19" x14ac:dyDescent="0.2">
      <c r="C31" s="8"/>
      <c r="D31" s="8"/>
      <c r="Q31" s="2"/>
    </row>
    <row r="32" spans="1:19" x14ac:dyDescent="0.2">
      <c r="C32" s="8"/>
      <c r="D32" s="8"/>
      <c r="Q32" s="2"/>
    </row>
    <row r="33" spans="3:4" x14ac:dyDescent="0.2">
      <c r="C33" s="8"/>
      <c r="D33" s="8"/>
    </row>
    <row r="34" spans="3:4" x14ac:dyDescent="0.2">
      <c r="C34" s="8"/>
      <c r="D34" s="8"/>
    </row>
    <row r="35" spans="3:4" x14ac:dyDescent="0.2">
      <c r="C35" s="8"/>
      <c r="D35" s="8"/>
    </row>
    <row r="36" spans="3:4" x14ac:dyDescent="0.2">
      <c r="C36" s="8"/>
      <c r="D36" s="8"/>
    </row>
    <row r="37" spans="3:4" x14ac:dyDescent="0.2">
      <c r="C37" s="8"/>
      <c r="D37" s="8"/>
    </row>
    <row r="38" spans="3:4" x14ac:dyDescent="0.2">
      <c r="C38" s="8"/>
      <c r="D38" s="8"/>
    </row>
    <row r="39" spans="3:4" x14ac:dyDescent="0.2">
      <c r="C39" s="8"/>
      <c r="D39" s="8"/>
    </row>
    <row r="40" spans="3:4" x14ac:dyDescent="0.2">
      <c r="C40" s="8"/>
      <c r="D40" s="8"/>
    </row>
    <row r="41" spans="3:4" x14ac:dyDescent="0.2">
      <c r="C41" s="8"/>
      <c r="D41" s="8"/>
    </row>
    <row r="42" spans="3:4" x14ac:dyDescent="0.2">
      <c r="C42" s="8"/>
      <c r="D42" s="8"/>
    </row>
    <row r="43" spans="3:4" x14ac:dyDescent="0.2">
      <c r="C43" s="8"/>
      <c r="D43" s="8"/>
    </row>
    <row r="44" spans="3:4" x14ac:dyDescent="0.2">
      <c r="C44" s="8"/>
      <c r="D44" s="8"/>
    </row>
    <row r="45" spans="3:4" x14ac:dyDescent="0.2">
      <c r="C45" s="8"/>
      <c r="D45" s="8"/>
    </row>
    <row r="46" spans="3:4" x14ac:dyDescent="0.2">
      <c r="C46" s="8"/>
      <c r="D46" s="8"/>
    </row>
    <row r="47" spans="3:4" x14ac:dyDescent="0.2">
      <c r="C47" s="8"/>
      <c r="D47" s="8"/>
    </row>
    <row r="48" spans="3:4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</sheetData>
  <sortState xmlns:xlrd2="http://schemas.microsoft.com/office/spreadsheetml/2017/richdata2" ref="A21:T32">
    <sortCondition ref="C21:C32"/>
  </sortState>
  <phoneticPr fontId="8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2"/>
  </sheetPr>
  <dimension ref="A1:S6938"/>
  <sheetViews>
    <sheetView workbookViewId="0">
      <selection activeCell="H34" sqref="H34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52</v>
      </c>
    </row>
    <row r="2" spans="1:7" x14ac:dyDescent="0.2">
      <c r="A2" t="s">
        <v>24</v>
      </c>
      <c r="B2" t="s">
        <v>50</v>
      </c>
      <c r="C2" s="3"/>
      <c r="D2" s="3" t="s">
        <v>47</v>
      </c>
      <c r="E2" s="31" t="s">
        <v>41</v>
      </c>
      <c r="F2" t="s">
        <v>41</v>
      </c>
    </row>
    <row r="3" spans="1:7" ht="13.5" thickBot="1" x14ac:dyDescent="0.25"/>
    <row r="4" spans="1:7" ht="14.25" thickTop="1" thickBot="1" x14ac:dyDescent="0.25">
      <c r="A4" s="5" t="s">
        <v>0</v>
      </c>
      <c r="C4" s="28" t="s">
        <v>40</v>
      </c>
      <c r="D4" s="29" t="s">
        <v>40</v>
      </c>
    </row>
    <row r="6" spans="1:7" x14ac:dyDescent="0.2">
      <c r="A6" s="5" t="s">
        <v>1</v>
      </c>
      <c r="C6" t="s">
        <v>49</v>
      </c>
    </row>
    <row r="7" spans="1:7" x14ac:dyDescent="0.2">
      <c r="A7" t="s">
        <v>2</v>
      </c>
      <c r="C7" s="38">
        <v>55643.857499999998</v>
      </c>
      <c r="D7" s="30" t="s">
        <v>51</v>
      </c>
    </row>
    <row r="8" spans="1:7" x14ac:dyDescent="0.2">
      <c r="A8" t="s">
        <v>3</v>
      </c>
      <c r="C8" s="38">
        <f>2*'Active 6'!C8</f>
        <v>0.42161399999999999</v>
      </c>
      <c r="D8" s="30" t="s">
        <v>48</v>
      </c>
    </row>
    <row r="9" spans="1:7" x14ac:dyDescent="0.2">
      <c r="A9" s="9" t="s">
        <v>30</v>
      </c>
      <c r="B9" s="10"/>
      <c r="C9" s="11">
        <v>-9.5</v>
      </c>
      <c r="D9" s="10" t="s">
        <v>31</v>
      </c>
      <c r="E9" s="10"/>
    </row>
    <row r="10" spans="1:7" ht="13.5" thickBot="1" x14ac:dyDescent="0.25">
      <c r="A10" s="10"/>
      <c r="B10" s="10"/>
      <c r="C10" s="4" t="s">
        <v>20</v>
      </c>
      <c r="D10" s="4" t="s">
        <v>21</v>
      </c>
      <c r="E10" s="10"/>
    </row>
    <row r="11" spans="1:7" x14ac:dyDescent="0.2">
      <c r="A11" s="10" t="s">
        <v>15</v>
      </c>
      <c r="B11" s="10"/>
      <c r="C11" s="22">
        <f ca="1">INTERCEPT(INDIRECT($G$11):G990,INDIRECT($F$11):F990)</f>
        <v>-2.5829659430387671E-4</v>
      </c>
      <c r="D11" s="3"/>
      <c r="E11" s="10"/>
      <c r="F11" s="23" t="str">
        <f>"F"&amp;E19</f>
        <v>F21</v>
      </c>
      <c r="G11" s="24" t="str">
        <f>"G"&amp;E19</f>
        <v>G21</v>
      </c>
    </row>
    <row r="12" spans="1:7" x14ac:dyDescent="0.2">
      <c r="A12" s="10" t="s">
        <v>16</v>
      </c>
      <c r="B12" s="10"/>
      <c r="C12" s="22">
        <f ca="1">SLOPE(INDIRECT($G$11):G990,INDIRECT($F$11):F990)</f>
        <v>9.5175882880798576E-7</v>
      </c>
      <c r="D12" s="3"/>
      <c r="E12" s="10"/>
    </row>
    <row r="13" spans="1:7" x14ac:dyDescent="0.2">
      <c r="A13" s="10" t="s">
        <v>19</v>
      </c>
      <c r="B13" s="10"/>
      <c r="C13" s="3" t="s">
        <v>13</v>
      </c>
      <c r="D13" s="14" t="s">
        <v>37</v>
      </c>
      <c r="E13" s="11">
        <v>1</v>
      </c>
    </row>
    <row r="14" spans="1:7" x14ac:dyDescent="0.2">
      <c r="A14" s="10"/>
      <c r="B14" s="10"/>
      <c r="C14" s="10"/>
      <c r="D14" s="14" t="s">
        <v>32</v>
      </c>
      <c r="E14" s="15">
        <f ca="1">NOW()+15018.5+$C$9/24</f>
        <v>60367.613707407407</v>
      </c>
    </row>
    <row r="15" spans="1:7" x14ac:dyDescent="0.2">
      <c r="A15" s="12" t="s">
        <v>17</v>
      </c>
      <c r="B15" s="10"/>
      <c r="C15" s="13">
        <f ca="1">(C7+C11)+(C8+C12)*INT(MAX(F21:F3531))</f>
        <v>56448.720184611004</v>
      </c>
      <c r="D15" s="14" t="s">
        <v>38</v>
      </c>
      <c r="E15" s="15">
        <f ca="1">ROUND(2*(E14-$C$7)/$C$8,0)/2+E13</f>
        <v>11205</v>
      </c>
    </row>
    <row r="16" spans="1:7" x14ac:dyDescent="0.2">
      <c r="A16" s="16" t="s">
        <v>4</v>
      </c>
      <c r="B16" s="10"/>
      <c r="C16" s="17">
        <f ca="1">+C8+C12</f>
        <v>0.42161495175882879</v>
      </c>
      <c r="D16" s="14" t="s">
        <v>39</v>
      </c>
      <c r="E16" s="24">
        <f ca="1">ROUND(2*(E14-$C$15)/$C$16,0)/2+E13</f>
        <v>9296</v>
      </c>
    </row>
    <row r="17" spans="1:19" ht="13.5" thickBot="1" x14ac:dyDescent="0.25">
      <c r="A17" s="14" t="s">
        <v>29</v>
      </c>
      <c r="B17" s="10"/>
      <c r="C17" s="10">
        <f>COUNT(C21:C2189)</f>
        <v>7</v>
      </c>
      <c r="D17" s="14" t="s">
        <v>33</v>
      </c>
      <c r="E17" s="18">
        <f ca="1">+$C$15+$C$16*E16-15018.5-$C$9/24</f>
        <v>45349.948609494415</v>
      </c>
    </row>
    <row r="18" spans="1:19" ht="14.25" thickTop="1" thickBot="1" x14ac:dyDescent="0.25">
      <c r="A18" s="16" t="s">
        <v>5</v>
      </c>
      <c r="B18" s="10"/>
      <c r="C18" s="19">
        <f ca="1">+C15</f>
        <v>56448.720184611004</v>
      </c>
      <c r="D18" s="20">
        <f ca="1">+C16</f>
        <v>0.42161495175882879</v>
      </c>
      <c r="E18" s="21" t="s">
        <v>34</v>
      </c>
    </row>
    <row r="19" spans="1:19" ht="13.5" thickTop="1" x14ac:dyDescent="0.2">
      <c r="A19" s="25" t="s">
        <v>35</v>
      </c>
      <c r="E19" s="26">
        <v>21</v>
      </c>
      <c r="S19">
        <f ca="1">SQRT(SUM(S21:S26)/(COUNT(S21:S26)-1))</f>
        <v>6.5542266282309428E-4</v>
      </c>
    </row>
    <row r="20" spans="1:19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54</v>
      </c>
      <c r="I20" s="7" t="s">
        <v>53</v>
      </c>
      <c r="J20" s="7" t="s">
        <v>18</v>
      </c>
      <c r="K20" s="7" t="s">
        <v>25</v>
      </c>
      <c r="L20" s="7" t="s">
        <v>26</v>
      </c>
      <c r="M20" s="7" t="s">
        <v>27</v>
      </c>
      <c r="N20" s="7" t="s">
        <v>28</v>
      </c>
      <c r="O20" s="7" t="s">
        <v>23</v>
      </c>
      <c r="P20" s="6" t="s">
        <v>22</v>
      </c>
      <c r="Q20" s="4" t="s">
        <v>14</v>
      </c>
      <c r="R20" s="27" t="s">
        <v>36</v>
      </c>
    </row>
    <row r="21" spans="1:19" x14ac:dyDescent="0.2">
      <c r="A21" t="str">
        <f>$D$7</f>
        <v>ToMcat</v>
      </c>
      <c r="C21" s="39">
        <f>$C$7</f>
        <v>55643.857499999998</v>
      </c>
      <c r="D21" s="8"/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-2.5829659430387671E-4</v>
      </c>
      <c r="Q21" s="2">
        <f>+C21-15018.5</f>
        <v>40625.357499999998</v>
      </c>
      <c r="S21">
        <f ca="1">+(O21-G21)^2</f>
        <v>6.6717130628981477E-8</v>
      </c>
    </row>
    <row r="22" spans="1:19" x14ac:dyDescent="0.2">
      <c r="A22" s="32" t="s">
        <v>43</v>
      </c>
      <c r="B22" s="33" t="s">
        <v>44</v>
      </c>
      <c r="C22" s="32">
        <v>55696.770400000001</v>
      </c>
      <c r="D22" s="32">
        <v>4.0000000000000002E-4</v>
      </c>
      <c r="E22">
        <f>+(C22-C$7)/C$8</f>
        <v>125.50081354035443</v>
      </c>
      <c r="F22">
        <f>ROUND(2*E22,0)/2</f>
        <v>125.5</v>
      </c>
      <c r="G22">
        <f>+C22-(C$7+F22*C$8)</f>
        <v>3.4299999970244244E-4</v>
      </c>
      <c r="I22">
        <f>+G22</f>
        <v>3.4299999970244244E-4</v>
      </c>
      <c r="O22">
        <f ca="1">+C$11+C$12*$F22</f>
        <v>-1.388508612884745E-4</v>
      </c>
      <c r="Q22" s="2">
        <f>+C22-15018.5</f>
        <v>40678.270400000001</v>
      </c>
      <c r="S22">
        <f ca="1">+(O22-G22)^2</f>
        <v>2.3218025223768795E-7</v>
      </c>
    </row>
    <row r="23" spans="1:19" x14ac:dyDescent="0.2">
      <c r="A23" s="34" t="s">
        <v>45</v>
      </c>
      <c r="B23" s="35" t="s">
        <v>44</v>
      </c>
      <c r="C23" s="34">
        <v>56017.828399999999</v>
      </c>
      <c r="D23" s="34">
        <v>2.0000000000000001E-4</v>
      </c>
      <c r="E23">
        <f>+(C23-C$7)/C$8</f>
        <v>886.99829702049806</v>
      </c>
      <c r="F23">
        <f>ROUND(2*E23,0)/2</f>
        <v>887</v>
      </c>
      <c r="G23">
        <f>+C23-(C$7+F23*C$8)</f>
        <v>-7.1800000296207145E-4</v>
      </c>
      <c r="I23">
        <f>+G23</f>
        <v>-7.1800000296207145E-4</v>
      </c>
      <c r="O23">
        <f ca="1">+C$11+C$12*$F23</f>
        <v>5.8591348684880668E-4</v>
      </c>
      <c r="Q23" s="2">
        <f>+C23-15018.5</f>
        <v>40999.328399999999</v>
      </c>
      <c r="S23">
        <f ca="1">+(O23-G23)^2</f>
        <v>1.7001903889107831E-6</v>
      </c>
    </row>
    <row r="24" spans="1:19" x14ac:dyDescent="0.2">
      <c r="A24" s="34" t="s">
        <v>45</v>
      </c>
      <c r="B24" s="35" t="s">
        <v>44</v>
      </c>
      <c r="C24" s="34">
        <v>56074.7477</v>
      </c>
      <c r="D24" s="34">
        <v>5.0000000000000001E-4</v>
      </c>
      <c r="E24">
        <f>+(C24-C$7)/C$8</f>
        <v>1022.0016413117251</v>
      </c>
      <c r="F24">
        <f>ROUND(2*E24,0)/2</f>
        <v>1022</v>
      </c>
      <c r="G24">
        <f>+C24-(C$7+F24*C$8)</f>
        <v>6.9200000143609941E-4</v>
      </c>
      <c r="I24">
        <f>+G24</f>
        <v>6.9200000143609941E-4</v>
      </c>
      <c r="O24">
        <f ca="1">+C$11+C$12*$F24</f>
        <v>7.1440092873788479E-4</v>
      </c>
      <c r="Q24" s="2">
        <f>+C24-15018.5</f>
        <v>41056.2477</v>
      </c>
      <c r="S24">
        <f ca="1">+(O24-G24)^2</f>
        <v>5.0180154397987374E-10</v>
      </c>
    </row>
    <row r="25" spans="1:19" x14ac:dyDescent="0.2">
      <c r="A25" s="36" t="s">
        <v>46</v>
      </c>
      <c r="B25" s="35" t="s">
        <v>44</v>
      </c>
      <c r="C25" s="37">
        <v>56448.719949999999</v>
      </c>
      <c r="D25" s="37">
        <v>1.2999999999999999E-4</v>
      </c>
      <c r="E25">
        <f>+(C25-C$7)/C$8</f>
        <v>1909.0031403131788</v>
      </c>
      <c r="F25">
        <f>ROUND(2*E25,0)/2</f>
        <v>1909</v>
      </c>
      <c r="G25">
        <f>+C25-(C$7+F25*C$8)</f>
        <v>1.3239999971119687E-3</v>
      </c>
      <c r="I25">
        <f>+G25</f>
        <v>1.3239999971119687E-3</v>
      </c>
      <c r="O25">
        <f ca="1">+C$11+C$12*$F25</f>
        <v>1.5586110098905681E-3</v>
      </c>
      <c r="Q25" s="2">
        <f>+C25-15018.5</f>
        <v>41430.219949999999</v>
      </c>
      <c r="S25">
        <f ca="1">+(O25-G25)^2</f>
        <v>5.5042327317000121E-8</v>
      </c>
    </row>
    <row r="26" spans="1:19" x14ac:dyDescent="0.2">
      <c r="A26" s="36" t="s">
        <v>46</v>
      </c>
      <c r="B26" s="35" t="s">
        <v>44</v>
      </c>
      <c r="C26" s="37">
        <v>56448.72049</v>
      </c>
      <c r="D26" s="37">
        <v>1.2E-4</v>
      </c>
      <c r="E26">
        <f>+(C26-C$7)/C$8</f>
        <v>1909.0044211055645</v>
      </c>
      <c r="F26">
        <f>ROUND(2*E26,0)/2</f>
        <v>1909</v>
      </c>
      <c r="G26">
        <f>+C26-(C$7+F26*C$8)</f>
        <v>1.8639999980223365E-3</v>
      </c>
      <c r="I26">
        <f>+G26</f>
        <v>1.8639999980223365E-3</v>
      </c>
      <c r="O26">
        <f ca="1">+C$11+C$12*$F26</f>
        <v>1.5586110098905681E-3</v>
      </c>
      <c r="Q26" s="2">
        <f>+C26-15018.5</f>
        <v>41430.22049</v>
      </c>
      <c r="S26">
        <f ca="1">+(O26-G26)^2</f>
        <v>9.32624340721454E-8</v>
      </c>
    </row>
    <row r="27" spans="1:19" x14ac:dyDescent="0.2">
      <c r="A27" s="36" t="s">
        <v>46</v>
      </c>
      <c r="B27" s="35" t="s">
        <v>44</v>
      </c>
      <c r="C27" s="37">
        <v>56448.720699999998</v>
      </c>
      <c r="D27" s="37">
        <v>8.0000000000000007E-5</v>
      </c>
      <c r="E27">
        <f>+(C27-C$7)/C$8</f>
        <v>1909.0049191914875</v>
      </c>
      <c r="F27">
        <f>ROUND(2*E27,0)/2</f>
        <v>1909</v>
      </c>
      <c r="G27">
        <f>+C27-(C$7+F27*C$8)</f>
        <v>2.0739999963552691E-3</v>
      </c>
      <c r="I27">
        <f>+G27</f>
        <v>2.0739999963552691E-3</v>
      </c>
      <c r="O27">
        <f ca="1">+C$11+C$12*$F27</f>
        <v>1.5586110098905681E-3</v>
      </c>
      <c r="Q27" s="2">
        <f>+C27-15018.5</f>
        <v>41430.220699999998</v>
      </c>
      <c r="S27">
        <f ca="1">+(O27-G27)^2</f>
        <v>2.6562580736911177E-7</v>
      </c>
    </row>
    <row r="28" spans="1:19" x14ac:dyDescent="0.2">
      <c r="C28" s="8"/>
      <c r="D28" s="8"/>
      <c r="Q28" s="2"/>
    </row>
    <row r="29" spans="1:19" x14ac:dyDescent="0.2">
      <c r="C29" s="8"/>
      <c r="D29" s="8"/>
      <c r="Q29" s="2"/>
    </row>
    <row r="30" spans="1:19" x14ac:dyDescent="0.2">
      <c r="C30" s="8"/>
      <c r="D30" s="8"/>
      <c r="Q30" s="2"/>
    </row>
    <row r="31" spans="1:19" x14ac:dyDescent="0.2">
      <c r="C31" s="8"/>
      <c r="D31" s="8"/>
      <c r="Q31" s="2"/>
    </row>
    <row r="32" spans="1:19" x14ac:dyDescent="0.2">
      <c r="C32" s="8"/>
      <c r="D32" s="8"/>
    </row>
    <row r="33" spans="3:4" x14ac:dyDescent="0.2">
      <c r="C33" s="8"/>
      <c r="D33" s="8"/>
    </row>
    <row r="34" spans="3:4" x14ac:dyDescent="0.2">
      <c r="C34" s="8"/>
      <c r="D34" s="8"/>
    </row>
    <row r="35" spans="3:4" x14ac:dyDescent="0.2">
      <c r="C35" s="8"/>
      <c r="D35" s="8"/>
    </row>
    <row r="36" spans="3:4" x14ac:dyDescent="0.2">
      <c r="C36" s="8"/>
      <c r="D36" s="8"/>
    </row>
    <row r="37" spans="3:4" x14ac:dyDescent="0.2">
      <c r="C37" s="8"/>
      <c r="D37" s="8"/>
    </row>
    <row r="38" spans="3:4" x14ac:dyDescent="0.2">
      <c r="C38" s="8"/>
      <c r="D38" s="8"/>
    </row>
    <row r="39" spans="3:4" x14ac:dyDescent="0.2">
      <c r="C39" s="8"/>
      <c r="D39" s="8"/>
    </row>
    <row r="40" spans="3:4" x14ac:dyDescent="0.2">
      <c r="C40" s="8"/>
      <c r="D40" s="8"/>
    </row>
    <row r="41" spans="3:4" x14ac:dyDescent="0.2">
      <c r="C41" s="8"/>
      <c r="D41" s="8"/>
    </row>
    <row r="42" spans="3:4" x14ac:dyDescent="0.2">
      <c r="C42" s="8"/>
      <c r="D42" s="8"/>
    </row>
    <row r="43" spans="3:4" x14ac:dyDescent="0.2">
      <c r="C43" s="8"/>
      <c r="D43" s="8"/>
    </row>
    <row r="44" spans="3:4" x14ac:dyDescent="0.2">
      <c r="C44" s="8"/>
      <c r="D44" s="8"/>
    </row>
    <row r="45" spans="3:4" x14ac:dyDescent="0.2">
      <c r="C45" s="8"/>
      <c r="D45" s="8"/>
    </row>
    <row r="46" spans="3:4" x14ac:dyDescent="0.2">
      <c r="C46" s="8"/>
      <c r="D46" s="8"/>
    </row>
    <row r="47" spans="3:4" x14ac:dyDescent="0.2">
      <c r="C47" s="8"/>
      <c r="D47" s="8"/>
    </row>
    <row r="48" spans="3:4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</sheetData>
  <sortState xmlns:xlrd2="http://schemas.microsoft.com/office/spreadsheetml/2017/richdata2" ref="A21:S30">
    <sortCondition ref="C21:C30"/>
  </sortState>
  <phoneticPr fontId="8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6939"/>
  <sheetViews>
    <sheetView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D34" sqref="D34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55</v>
      </c>
    </row>
    <row r="2" spans="1:7" x14ac:dyDescent="0.2">
      <c r="A2" t="s">
        <v>24</v>
      </c>
      <c r="B2" t="e">
        <v>#N/A</v>
      </c>
      <c r="C2" s="3"/>
      <c r="D2" s="3" t="s">
        <v>47</v>
      </c>
      <c r="E2" s="31" t="s">
        <v>41</v>
      </c>
      <c r="F2" t="s">
        <v>41</v>
      </c>
    </row>
    <row r="3" spans="1:7" ht="13.5" thickBot="1" x14ac:dyDescent="0.25"/>
    <row r="4" spans="1:7" ht="14.25" thickTop="1" thickBot="1" x14ac:dyDescent="0.25">
      <c r="A4" s="5" t="s">
        <v>0</v>
      </c>
      <c r="C4" s="28" t="s">
        <v>40</v>
      </c>
      <c r="D4" s="29" t="s">
        <v>40</v>
      </c>
    </row>
    <row r="6" spans="1:7" x14ac:dyDescent="0.2">
      <c r="A6" s="5" t="s">
        <v>1</v>
      </c>
    </row>
    <row r="7" spans="1:7" x14ac:dyDescent="0.2">
      <c r="A7" t="s">
        <v>2</v>
      </c>
      <c r="C7" s="38">
        <v>53462.716999999997</v>
      </c>
      <c r="D7" s="30" t="s">
        <v>42</v>
      </c>
    </row>
    <row r="8" spans="1:7" x14ac:dyDescent="0.2">
      <c r="A8" t="s">
        <v>3</v>
      </c>
      <c r="C8" s="38">
        <v>0.80165399999999998</v>
      </c>
      <c r="D8" s="30" t="s">
        <v>48</v>
      </c>
    </row>
    <row r="9" spans="1:7" x14ac:dyDescent="0.2">
      <c r="A9" s="9" t="s">
        <v>30</v>
      </c>
      <c r="B9" s="10"/>
      <c r="C9" s="11">
        <v>-9.5</v>
      </c>
      <c r="D9" s="10" t="s">
        <v>31</v>
      </c>
      <c r="E9" s="10"/>
    </row>
    <row r="10" spans="1:7" ht="13.5" thickBot="1" x14ac:dyDescent="0.25">
      <c r="A10" s="10"/>
      <c r="B10" s="10"/>
      <c r="C10" s="4" t="s">
        <v>20</v>
      </c>
      <c r="D10" s="4" t="s">
        <v>21</v>
      </c>
      <c r="E10" s="10"/>
    </row>
    <row r="11" spans="1:7" x14ac:dyDescent="0.2">
      <c r="A11" s="10" t="s">
        <v>15</v>
      </c>
      <c r="B11" s="10"/>
      <c r="C11" s="22">
        <f ca="1">INTERCEPT(INDIRECT($G$11):G991,INDIRECT($F$11):F991)</f>
        <v>-1.5208181302735158E-2</v>
      </c>
      <c r="D11" s="3"/>
      <c r="E11" s="10"/>
      <c r="F11" s="23" t="str">
        <f>"F"&amp;E19</f>
        <v>F21</v>
      </c>
      <c r="G11" s="24" t="str">
        <f>"G"&amp;E19</f>
        <v>G21</v>
      </c>
    </row>
    <row r="12" spans="1:7" x14ac:dyDescent="0.2">
      <c r="A12" s="10" t="s">
        <v>16</v>
      </c>
      <c r="B12" s="10"/>
      <c r="C12" s="22">
        <f ca="1">SLOPE(INDIRECT($G$11):G991,INDIRECT($F$11):F991)</f>
        <v>-4.2697935473390836E-5</v>
      </c>
      <c r="D12" s="3"/>
      <c r="E12" s="10"/>
    </row>
    <row r="13" spans="1:7" x14ac:dyDescent="0.2">
      <c r="A13" s="10" t="s">
        <v>19</v>
      </c>
      <c r="B13" s="10"/>
      <c r="C13" s="3" t="s">
        <v>13</v>
      </c>
      <c r="D13" s="14" t="s">
        <v>37</v>
      </c>
      <c r="E13" s="11">
        <v>1</v>
      </c>
    </row>
    <row r="14" spans="1:7" x14ac:dyDescent="0.2">
      <c r="A14" s="10"/>
      <c r="B14" s="10"/>
      <c r="C14" s="10"/>
      <c r="D14" s="14" t="s">
        <v>32</v>
      </c>
      <c r="E14" s="15">
        <f ca="1">NOW()+15018.5+$C$9/24</f>
        <v>60367.613707407407</v>
      </c>
    </row>
    <row r="15" spans="1:7" x14ac:dyDescent="0.2">
      <c r="A15" s="12" t="s">
        <v>17</v>
      </c>
      <c r="B15" s="10"/>
      <c r="C15" s="13">
        <f ca="1">(C7+C11)+(C8+C12)*INT(MAX(F21:F3532))</f>
        <v>56448.703892009056</v>
      </c>
      <c r="D15" s="14" t="s">
        <v>38</v>
      </c>
      <c r="E15" s="15">
        <f ca="1">ROUND(2*(E14-$C$7)/$C$8,0)/2+E13</f>
        <v>8614.5</v>
      </c>
    </row>
    <row r="16" spans="1:7" x14ac:dyDescent="0.2">
      <c r="A16" s="16" t="s">
        <v>4</v>
      </c>
      <c r="B16" s="10"/>
      <c r="C16" s="17">
        <f ca="1">+C8+C12</f>
        <v>0.80161130206452658</v>
      </c>
      <c r="D16" s="14" t="s">
        <v>39</v>
      </c>
      <c r="E16" s="24">
        <f ca="1">ROUND(2*(E14-$C$15)/$C$16,0)/2+E13</f>
        <v>4890</v>
      </c>
    </row>
    <row r="17" spans="1:19" ht="13.5" thickBot="1" x14ac:dyDescent="0.25">
      <c r="A17" s="14" t="s">
        <v>29</v>
      </c>
      <c r="B17" s="10"/>
      <c r="C17" s="10">
        <f>COUNT(C21:C2190)</f>
        <v>8</v>
      </c>
      <c r="D17" s="14" t="s">
        <v>33</v>
      </c>
      <c r="E17" s="18">
        <f ca="1">+$C$15+$C$16*E16-15018.5-$C$9/24</f>
        <v>45350.478992437929</v>
      </c>
    </row>
    <row r="18" spans="1:19" ht="14.25" thickTop="1" thickBot="1" x14ac:dyDescent="0.25">
      <c r="A18" s="16" t="s">
        <v>5</v>
      </c>
      <c r="B18" s="10"/>
      <c r="C18" s="19">
        <f ca="1">+C15</f>
        <v>56448.703892009056</v>
      </c>
      <c r="D18" s="20">
        <f ca="1">+C16</f>
        <v>0.80161130206452658</v>
      </c>
      <c r="E18" s="21" t="s">
        <v>34</v>
      </c>
    </row>
    <row r="19" spans="1:19" ht="13.5" thickTop="1" x14ac:dyDescent="0.2">
      <c r="A19" s="25" t="s">
        <v>35</v>
      </c>
      <c r="E19" s="26">
        <v>21</v>
      </c>
      <c r="S19">
        <f ca="1">SQRT(SUM(S21:S27)/(COUNT(S21:S27)-1))</f>
        <v>1.9071223234528194E-2</v>
      </c>
    </row>
    <row r="20" spans="1:19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42</v>
      </c>
      <c r="I20" s="7" t="s">
        <v>53</v>
      </c>
      <c r="J20" s="7" t="s">
        <v>18</v>
      </c>
      <c r="K20" s="7" t="s">
        <v>25</v>
      </c>
      <c r="L20" s="7" t="s">
        <v>26</v>
      </c>
      <c r="M20" s="7" t="s">
        <v>27</v>
      </c>
      <c r="N20" s="7" t="s">
        <v>28</v>
      </c>
      <c r="O20" s="7" t="s">
        <v>23</v>
      </c>
      <c r="P20" s="6" t="s">
        <v>22</v>
      </c>
      <c r="Q20" s="4" t="s">
        <v>14</v>
      </c>
      <c r="R20" s="27" t="s">
        <v>36</v>
      </c>
    </row>
    <row r="21" spans="1:19" x14ac:dyDescent="0.2">
      <c r="A21" t="str">
        <f>$D$7</f>
        <v>VSX</v>
      </c>
      <c r="C21" s="8">
        <f>$C$7</f>
        <v>53462.716999999997</v>
      </c>
      <c r="D21" s="8"/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-1.5208181302735158E-2</v>
      </c>
      <c r="Q21" s="2">
        <f>+C21-15018.5</f>
        <v>38444.216999999997</v>
      </c>
      <c r="S21">
        <f ca="1">+(O21-G21)^2</f>
        <v>2.3128877853686324E-4</v>
      </c>
    </row>
    <row r="22" spans="1:19" x14ac:dyDescent="0.2">
      <c r="A22" s="32" t="s">
        <v>43</v>
      </c>
      <c r="B22" s="33" t="s">
        <v>44</v>
      </c>
      <c r="C22" s="32">
        <v>55643.857499999998</v>
      </c>
      <c r="D22" s="32">
        <v>2.0000000000000001E-4</v>
      </c>
      <c r="E22">
        <f>+(C22-C$7)/C$8</f>
        <v>2720.8003702345418</v>
      </c>
      <c r="F22">
        <f>ROUND(2*E22,0)/2</f>
        <v>2721</v>
      </c>
      <c r="G22">
        <f>+C22-(C$7+F22*C$8)</f>
        <v>-0.16003400000045076</v>
      </c>
      <c r="I22">
        <f>+G22</f>
        <v>-0.16003400000045076</v>
      </c>
      <c r="O22">
        <f ca="1">+C$11+C$12*$F22</f>
        <v>-0.13138926372583162</v>
      </c>
      <c r="Q22" s="2">
        <f>+C22-15018.5</f>
        <v>40625.357499999998</v>
      </c>
      <c r="S22">
        <f ca="1">+(O22-G22)^2</f>
        <v>8.2052091624248145E-4</v>
      </c>
    </row>
    <row r="23" spans="1:19" x14ac:dyDescent="0.2">
      <c r="A23" s="32" t="s">
        <v>43</v>
      </c>
      <c r="B23" s="33" t="s">
        <v>44</v>
      </c>
      <c r="C23" s="32">
        <v>55696.770400000001</v>
      </c>
      <c r="D23" s="32">
        <v>4.0000000000000002E-4</v>
      </c>
      <c r="E23">
        <f>+(C23-C$7)/C$8</f>
        <v>2786.8050305992415</v>
      </c>
      <c r="F23">
        <f>ROUND(2*E23,0)/2</f>
        <v>2787</v>
      </c>
      <c r="G23">
        <f>+C23-(C$7+F23*C$8)</f>
        <v>-0.15629799999442184</v>
      </c>
      <c r="I23">
        <f>+G23</f>
        <v>-0.15629799999442184</v>
      </c>
      <c r="O23">
        <f ca="1">+C$11+C$12*$F23</f>
        <v>-0.13420732746707542</v>
      </c>
      <c r="Q23" s="2">
        <f>+C23-15018.5</f>
        <v>40678.270400000001</v>
      </c>
      <c r="S23">
        <f ca="1">+(O23-G23)^2</f>
        <v>4.8799781271045796E-4</v>
      </c>
    </row>
    <row r="24" spans="1:19" x14ac:dyDescent="0.2">
      <c r="A24" s="34" t="s">
        <v>45</v>
      </c>
      <c r="B24" s="35" t="s">
        <v>44</v>
      </c>
      <c r="C24" s="34">
        <v>56017.828399999999</v>
      </c>
      <c r="D24" s="34">
        <v>2.0000000000000001E-4</v>
      </c>
      <c r="E24">
        <f>+(C24-C$7)/C$8</f>
        <v>3187.2995082666607</v>
      </c>
      <c r="F24">
        <f>ROUND(2*E24,0)/2</f>
        <v>3187.5</v>
      </c>
      <c r="G24">
        <f>+C24-(C$7+F24*C$8)</f>
        <v>-0.16072500000154832</v>
      </c>
      <c r="I24">
        <f>+G24</f>
        <v>-0.16072500000154832</v>
      </c>
      <c r="O24">
        <f ca="1">+C$11+C$12*$F24</f>
        <v>-0.15130785062416846</v>
      </c>
      <c r="Q24" s="2">
        <f>+C24-15018.5</f>
        <v>40999.328399999999</v>
      </c>
      <c r="S24">
        <f ca="1">+(O24-G24)^2</f>
        <v>8.868270239588595E-5</v>
      </c>
    </row>
    <row r="25" spans="1:19" x14ac:dyDescent="0.2">
      <c r="A25" s="34" t="s">
        <v>45</v>
      </c>
      <c r="B25" s="35" t="s">
        <v>44</v>
      </c>
      <c r="C25" s="34">
        <v>56074.7477</v>
      </c>
      <c r="D25" s="34">
        <v>5.0000000000000001E-4</v>
      </c>
      <c r="E25">
        <f>+(C25-C$7)/C$8</f>
        <v>3258.3018359541684</v>
      </c>
      <c r="F25">
        <f>ROUND(2*E25,0)/2</f>
        <v>3258.5</v>
      </c>
      <c r="G25">
        <f>+C25-(C$7+F25*C$8)</f>
        <v>-0.15885899999557296</v>
      </c>
      <c r="I25">
        <f>+G25</f>
        <v>-0.15885899999557296</v>
      </c>
      <c r="O25">
        <f ca="1">+C$11+C$12*$F25</f>
        <v>-0.15433940404277921</v>
      </c>
      <c r="Q25" s="2">
        <f>+C25-15018.5</f>
        <v>41056.2477</v>
      </c>
      <c r="S25">
        <f ca="1">+(O25-G25)^2</f>
        <v>2.0426747576509625E-5</v>
      </c>
    </row>
    <row r="26" spans="1:19" x14ac:dyDescent="0.2">
      <c r="A26" s="36" t="s">
        <v>46</v>
      </c>
      <c r="B26" s="35" t="s">
        <v>44</v>
      </c>
      <c r="C26" s="37">
        <v>56448.719949999999</v>
      </c>
      <c r="D26" s="37">
        <v>1.2999999999999999E-4</v>
      </c>
      <c r="E26">
        <f>+(C26-C$7)/C$8</f>
        <v>3724.802658004578</v>
      </c>
      <c r="F26">
        <f>ROUND(2*E26,0)/2</f>
        <v>3725</v>
      </c>
      <c r="G26">
        <f>+C26-(C$7+F26*C$8)</f>
        <v>-0.15819999999803258</v>
      </c>
      <c r="I26">
        <f>+G26</f>
        <v>-0.15819999999803258</v>
      </c>
      <c r="O26">
        <f ca="1">+C$11+C$12*$F26</f>
        <v>-0.17425799094111602</v>
      </c>
      <c r="Q26" s="2">
        <f>+C26-15018.5</f>
        <v>41430.219949999999</v>
      </c>
      <c r="S26">
        <f ca="1">+(O26-G26)^2</f>
        <v>2.5785907312814973E-4</v>
      </c>
    </row>
    <row r="27" spans="1:19" x14ac:dyDescent="0.2">
      <c r="A27" s="36" t="s">
        <v>46</v>
      </c>
      <c r="B27" s="35" t="s">
        <v>44</v>
      </c>
      <c r="C27" s="37">
        <v>56448.72049</v>
      </c>
      <c r="D27" s="37">
        <v>1.2E-4</v>
      </c>
      <c r="E27">
        <f>+(C27-C$7)/C$8</f>
        <v>3724.8033316118958</v>
      </c>
      <c r="F27">
        <f>ROUND(2*E27,0)/2</f>
        <v>3725</v>
      </c>
      <c r="G27">
        <f>+C27-(C$7+F27*C$8)</f>
        <v>-0.15765999999712221</v>
      </c>
      <c r="I27">
        <f>+G27</f>
        <v>-0.15765999999712221</v>
      </c>
      <c r="O27">
        <f ca="1">+C$11+C$12*$F27</f>
        <v>-0.17425799094111602</v>
      </c>
      <c r="Q27" s="2">
        <f>+C27-15018.5</f>
        <v>41430.22049</v>
      </c>
      <c r="S27">
        <f ca="1">+(O27-G27)^2</f>
        <v>2.754933033769004E-4</v>
      </c>
    </row>
    <row r="28" spans="1:19" x14ac:dyDescent="0.2">
      <c r="A28" s="36" t="s">
        <v>46</v>
      </c>
      <c r="B28" s="35" t="s">
        <v>44</v>
      </c>
      <c r="C28" s="37">
        <v>56448.720699999998</v>
      </c>
      <c r="D28" s="37">
        <v>8.0000000000000007E-5</v>
      </c>
      <c r="E28">
        <f>+(C28-C$7)/C$8</f>
        <v>3724.8035935702951</v>
      </c>
      <c r="F28">
        <f>ROUND(2*E28,0)/2</f>
        <v>3725</v>
      </c>
      <c r="G28">
        <f>+C28-(C$7+F28*C$8)</f>
        <v>-0.15744999999878928</v>
      </c>
      <c r="I28">
        <f>+G28</f>
        <v>-0.15744999999878928</v>
      </c>
      <c r="O28">
        <f ca="1">+C$11+C$12*$F28</f>
        <v>-0.17425799094111602</v>
      </c>
      <c r="Q28" s="2">
        <f>+C28-15018.5</f>
        <v>41430.220699999998</v>
      </c>
      <c r="S28">
        <f ca="1">+(O28-G28)^2</f>
        <v>2.8250855951733773E-4</v>
      </c>
    </row>
    <row r="29" spans="1:19" x14ac:dyDescent="0.2">
      <c r="C29" s="8"/>
      <c r="D29" s="8"/>
      <c r="Q29" s="2"/>
    </row>
    <row r="30" spans="1:19" x14ac:dyDescent="0.2">
      <c r="C30" s="8"/>
      <c r="D30" s="8"/>
      <c r="Q30" s="2"/>
    </row>
    <row r="31" spans="1:19" x14ac:dyDescent="0.2">
      <c r="C31" s="8"/>
      <c r="D31" s="8"/>
      <c r="Q31" s="2"/>
    </row>
    <row r="32" spans="1:19" x14ac:dyDescent="0.2">
      <c r="C32" s="8"/>
      <c r="D32" s="8"/>
      <c r="Q32" s="2"/>
    </row>
    <row r="33" spans="3:4" x14ac:dyDescent="0.2">
      <c r="C33" s="8"/>
      <c r="D33" s="8"/>
    </row>
    <row r="34" spans="3:4" x14ac:dyDescent="0.2">
      <c r="C34" s="8"/>
      <c r="D34" s="8"/>
    </row>
    <row r="35" spans="3:4" x14ac:dyDescent="0.2">
      <c r="C35" s="8"/>
      <c r="D35" s="8"/>
    </row>
    <row r="36" spans="3:4" x14ac:dyDescent="0.2">
      <c r="C36" s="8"/>
      <c r="D36" s="8"/>
    </row>
    <row r="37" spans="3:4" x14ac:dyDescent="0.2">
      <c r="C37" s="8"/>
      <c r="D37" s="8"/>
    </row>
    <row r="38" spans="3:4" x14ac:dyDescent="0.2">
      <c r="C38" s="8"/>
      <c r="D38" s="8"/>
    </row>
    <row r="39" spans="3:4" x14ac:dyDescent="0.2">
      <c r="C39" s="8"/>
      <c r="D39" s="8"/>
    </row>
    <row r="40" spans="3:4" x14ac:dyDescent="0.2">
      <c r="C40" s="8"/>
      <c r="D40" s="8"/>
    </row>
    <row r="41" spans="3:4" x14ac:dyDescent="0.2">
      <c r="C41" s="8"/>
      <c r="D41" s="8"/>
    </row>
    <row r="42" spans="3:4" x14ac:dyDescent="0.2">
      <c r="C42" s="8"/>
      <c r="D42" s="8"/>
    </row>
    <row r="43" spans="3:4" x14ac:dyDescent="0.2">
      <c r="C43" s="8"/>
      <c r="D43" s="8"/>
    </row>
    <row r="44" spans="3:4" x14ac:dyDescent="0.2">
      <c r="C44" s="8"/>
      <c r="D44" s="8"/>
    </row>
    <row r="45" spans="3:4" x14ac:dyDescent="0.2">
      <c r="C45" s="8"/>
      <c r="D45" s="8"/>
    </row>
    <row r="46" spans="3:4" x14ac:dyDescent="0.2">
      <c r="C46" s="8"/>
      <c r="D46" s="8"/>
    </row>
    <row r="47" spans="3:4" x14ac:dyDescent="0.2">
      <c r="C47" s="8"/>
      <c r="D47" s="8"/>
    </row>
    <row r="48" spans="3:4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</sheetData>
  <sortState xmlns:xlrd2="http://schemas.microsoft.com/office/spreadsheetml/2017/richdata2" ref="A21:U36">
    <sortCondition ref="C21:C36"/>
  </sortState>
  <phoneticPr fontId="8" type="noConversion"/>
  <pageMargins left="0.75" right="0.75" top="1" bottom="1" header="0.5" footer="0.5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6939"/>
  <sheetViews>
    <sheetView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36" sqref="E36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52</v>
      </c>
    </row>
    <row r="2" spans="1:7" x14ac:dyDescent="0.2">
      <c r="A2" t="s">
        <v>24</v>
      </c>
      <c r="B2" t="e">
        <v>#N/A</v>
      </c>
      <c r="C2" s="3"/>
      <c r="D2" s="3" t="s">
        <v>47</v>
      </c>
      <c r="E2" s="31" t="s">
        <v>41</v>
      </c>
      <c r="F2" t="s">
        <v>41</v>
      </c>
    </row>
    <row r="3" spans="1:7" ht="13.5" thickBot="1" x14ac:dyDescent="0.25"/>
    <row r="4" spans="1:7" ht="14.25" thickTop="1" thickBot="1" x14ac:dyDescent="0.25">
      <c r="A4" s="5" t="s">
        <v>0</v>
      </c>
      <c r="C4" s="28" t="s">
        <v>40</v>
      </c>
      <c r="D4" s="29" t="s">
        <v>40</v>
      </c>
    </row>
    <row r="6" spans="1:7" x14ac:dyDescent="0.2">
      <c r="A6" s="5" t="s">
        <v>1</v>
      </c>
    </row>
    <row r="7" spans="1:7" x14ac:dyDescent="0.2">
      <c r="A7" t="s">
        <v>2</v>
      </c>
      <c r="C7" s="38">
        <v>53462.716999999997</v>
      </c>
      <c r="D7" s="30" t="s">
        <v>42</v>
      </c>
    </row>
    <row r="8" spans="1:7" x14ac:dyDescent="0.2">
      <c r="A8" t="s">
        <v>3</v>
      </c>
      <c r="C8" s="38">
        <v>0.99859600000000004</v>
      </c>
      <c r="D8" s="30" t="s">
        <v>48</v>
      </c>
    </row>
    <row r="9" spans="1:7" x14ac:dyDescent="0.2">
      <c r="A9" s="9" t="s">
        <v>30</v>
      </c>
      <c r="B9" s="10"/>
      <c r="C9" s="11">
        <v>-9.5</v>
      </c>
      <c r="D9" s="10" t="s">
        <v>31</v>
      </c>
      <c r="E9" s="10"/>
    </row>
    <row r="10" spans="1:7" ht="13.5" thickBot="1" x14ac:dyDescent="0.25">
      <c r="A10" s="10"/>
      <c r="B10" s="10"/>
      <c r="C10" s="4" t="s">
        <v>20</v>
      </c>
      <c r="D10" s="4" t="s">
        <v>21</v>
      </c>
      <c r="E10" s="10"/>
    </row>
    <row r="11" spans="1:7" x14ac:dyDescent="0.2">
      <c r="A11" s="10" t="s">
        <v>15</v>
      </c>
      <c r="B11" s="10"/>
      <c r="C11" s="22">
        <f ca="1">INTERCEPT(INDIRECT($G$11):G991,INDIRECT($F$11):F991)</f>
        <v>1.8977274335575334E-2</v>
      </c>
      <c r="D11" s="3"/>
      <c r="E11" s="10"/>
      <c r="F11" s="23" t="str">
        <f>"F"&amp;E19</f>
        <v>F21</v>
      </c>
      <c r="G11" s="24" t="str">
        <f>"G"&amp;E19</f>
        <v>G21</v>
      </c>
    </row>
    <row r="12" spans="1:7" x14ac:dyDescent="0.2">
      <c r="A12" s="10" t="s">
        <v>16</v>
      </c>
      <c r="B12" s="10"/>
      <c r="C12" s="22">
        <f ca="1">SLOPE(INDIRECT($G$11):G991,INDIRECT($F$11):F991)</f>
        <v>6.784712121303004E-5</v>
      </c>
      <c r="D12" s="3"/>
      <c r="E12" s="10"/>
    </row>
    <row r="13" spans="1:7" x14ac:dyDescent="0.2">
      <c r="A13" s="10" t="s">
        <v>19</v>
      </c>
      <c r="B13" s="10"/>
      <c r="C13" s="3" t="s">
        <v>13</v>
      </c>
      <c r="D13" s="14" t="s">
        <v>37</v>
      </c>
      <c r="E13" s="11">
        <v>1</v>
      </c>
    </row>
    <row r="14" spans="1:7" x14ac:dyDescent="0.2">
      <c r="A14" s="10"/>
      <c r="B14" s="10"/>
      <c r="C14" s="10"/>
      <c r="D14" s="14" t="s">
        <v>32</v>
      </c>
      <c r="E14" s="15">
        <f ca="1">NOW()+15018.5+$C$9/24</f>
        <v>60367.613707407407</v>
      </c>
    </row>
    <row r="15" spans="1:7" x14ac:dyDescent="0.2">
      <c r="A15" s="12" t="s">
        <v>17</v>
      </c>
      <c r="B15" s="10"/>
      <c r="C15" s="13">
        <f ca="1">(C7+C11)+(C8+C12)*INT(MAX(F21:F3532))</f>
        <v>56448.740880166755</v>
      </c>
      <c r="D15" s="14" t="s">
        <v>38</v>
      </c>
      <c r="E15" s="15">
        <f ca="1">ROUND(2*(E14-$C$7)/$C$8,0)/2+E13</f>
        <v>6915.5</v>
      </c>
    </row>
    <row r="16" spans="1:7" x14ac:dyDescent="0.2">
      <c r="A16" s="16" t="s">
        <v>4</v>
      </c>
      <c r="B16" s="10"/>
      <c r="C16" s="17">
        <f ca="1">+C8+C12</f>
        <v>0.99866384712121303</v>
      </c>
      <c r="D16" s="14" t="s">
        <v>39</v>
      </c>
      <c r="E16" s="24">
        <f ca="1">ROUND(2*(E14-$C$15)/$C$16,0)/2+E13</f>
        <v>3925</v>
      </c>
    </row>
    <row r="17" spans="1:19" ht="13.5" thickBot="1" x14ac:dyDescent="0.25">
      <c r="A17" s="14" t="s">
        <v>29</v>
      </c>
      <c r="B17" s="10"/>
      <c r="C17" s="10">
        <f>COUNT(C21:C2190)</f>
        <v>8</v>
      </c>
      <c r="D17" s="14" t="s">
        <v>33</v>
      </c>
      <c r="E17" s="18">
        <f ca="1">+$C$15+$C$16*E16-15018.5-$C$9/24</f>
        <v>45350.392313450851</v>
      </c>
    </row>
    <row r="18" spans="1:19" ht="14.25" thickTop="1" thickBot="1" x14ac:dyDescent="0.25">
      <c r="A18" s="16" t="s">
        <v>5</v>
      </c>
      <c r="B18" s="10"/>
      <c r="C18" s="19">
        <f ca="1">+C15</f>
        <v>56448.740880166755</v>
      </c>
      <c r="D18" s="20">
        <f ca="1">+C16</f>
        <v>0.99866384712121303</v>
      </c>
      <c r="E18" s="21" t="s">
        <v>34</v>
      </c>
    </row>
    <row r="19" spans="1:19" ht="13.5" thickTop="1" x14ac:dyDescent="0.2">
      <c r="A19" s="25" t="s">
        <v>35</v>
      </c>
      <c r="E19" s="26">
        <v>21</v>
      </c>
      <c r="S19">
        <f ca="1">SQRT(SUM(S21:S27)/(COUNT(S21:S27)-1))</f>
        <v>2.4144065467875741E-2</v>
      </c>
    </row>
    <row r="20" spans="1:19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42</v>
      </c>
      <c r="I20" s="7" t="s">
        <v>53</v>
      </c>
      <c r="J20" s="7" t="s">
        <v>18</v>
      </c>
      <c r="K20" s="7" t="s">
        <v>25</v>
      </c>
      <c r="L20" s="7" t="s">
        <v>26</v>
      </c>
      <c r="M20" s="7" t="s">
        <v>27</v>
      </c>
      <c r="N20" s="7" t="s">
        <v>28</v>
      </c>
      <c r="O20" s="7" t="s">
        <v>23</v>
      </c>
      <c r="P20" s="6" t="s">
        <v>22</v>
      </c>
      <c r="Q20" s="4" t="s">
        <v>14</v>
      </c>
      <c r="R20" s="27" t="s">
        <v>36</v>
      </c>
    </row>
    <row r="21" spans="1:19" x14ac:dyDescent="0.2">
      <c r="A21" t="str">
        <f>$D$7</f>
        <v>VSX</v>
      </c>
      <c r="C21" s="39">
        <f>$C$7</f>
        <v>53462.716999999997</v>
      </c>
      <c r="D21" s="8"/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1.8977274335575334E-2</v>
      </c>
      <c r="Q21" s="2">
        <f>+C21-15018.5</f>
        <v>38444.216999999997</v>
      </c>
      <c r="S21">
        <f ca="1">+(O21-G21)^2</f>
        <v>3.6013694120768622E-4</v>
      </c>
    </row>
    <row r="22" spans="1:19" x14ac:dyDescent="0.2">
      <c r="A22" s="32" t="s">
        <v>43</v>
      </c>
      <c r="B22" s="33" t="s">
        <v>44</v>
      </c>
      <c r="C22" s="32">
        <v>55643.857499999998</v>
      </c>
      <c r="D22" s="32">
        <v>2.0000000000000001E-4</v>
      </c>
      <c r="E22">
        <f>+(C22-C$7)/C$8</f>
        <v>2184.2071268060367</v>
      </c>
      <c r="F22">
        <f>ROUND(2*E22,0)/2</f>
        <v>2184</v>
      </c>
      <c r="G22">
        <f>+C22-(C$7+F22*C$8)</f>
        <v>0.20683599999756552</v>
      </c>
      <c r="I22">
        <f>+G22</f>
        <v>0.20683599999756552</v>
      </c>
      <c r="O22">
        <f ca="1">+C$11+C$12*$F22</f>
        <v>0.16715538706483293</v>
      </c>
      <c r="Q22" s="2">
        <f>+C22-15018.5</f>
        <v>40625.357499999998</v>
      </c>
      <c r="S22">
        <f ca="1">+(O22-G22)^2</f>
        <v>1.5745510427173448E-3</v>
      </c>
    </row>
    <row r="23" spans="1:19" x14ac:dyDescent="0.2">
      <c r="A23" s="32" t="s">
        <v>43</v>
      </c>
      <c r="B23" s="33" t="s">
        <v>44</v>
      </c>
      <c r="C23" s="32">
        <v>55696.770400000001</v>
      </c>
      <c r="D23" s="32">
        <v>4.0000000000000002E-4</v>
      </c>
      <c r="E23">
        <f>+(C23-C$7)/C$8</f>
        <v>2237.1944209670419</v>
      </c>
      <c r="F23">
        <f>ROUND(2*E23,0)/2</f>
        <v>2237</v>
      </c>
      <c r="G23">
        <f>+C23-(C$7+F23*C$8)</f>
        <v>0.1941480000023148</v>
      </c>
      <c r="I23">
        <f>+G23</f>
        <v>0.1941480000023148</v>
      </c>
      <c r="O23">
        <f ca="1">+C$11+C$12*$F23</f>
        <v>0.17075128448912352</v>
      </c>
      <c r="Q23" s="2">
        <f>+C23-15018.5</f>
        <v>40678.270400000001</v>
      </c>
      <c r="S23">
        <f ca="1">+(O23-G23)^2</f>
        <v>5.4740629680520548E-4</v>
      </c>
    </row>
    <row r="24" spans="1:19" x14ac:dyDescent="0.2">
      <c r="A24" s="34" t="s">
        <v>45</v>
      </c>
      <c r="B24" s="35" t="s">
        <v>44</v>
      </c>
      <c r="C24" s="34">
        <v>56017.828399999999</v>
      </c>
      <c r="D24" s="34">
        <v>2.0000000000000001E-4</v>
      </c>
      <c r="E24">
        <f>+(C24-C$7)/C$8</f>
        <v>2558.703820163511</v>
      </c>
      <c r="F24">
        <f>ROUND(2*E24,0)/2</f>
        <v>2558.5</v>
      </c>
      <c r="G24">
        <f>+C24-(C$7+F24*C$8)</f>
        <v>0.20353400000021793</v>
      </c>
      <c r="I24">
        <f>+G24</f>
        <v>0.20353400000021793</v>
      </c>
      <c r="O24">
        <f ca="1">+C$11+C$12*$F24</f>
        <v>0.1925641339591127</v>
      </c>
      <c r="Q24" s="2">
        <f>+C24-15018.5</f>
        <v>40999.328399999999</v>
      </c>
      <c r="S24">
        <f ca="1">+(O24-G24)^2</f>
        <v>1.2033796095979363E-4</v>
      </c>
    </row>
    <row r="25" spans="1:19" x14ac:dyDescent="0.2">
      <c r="A25" s="34" t="s">
        <v>45</v>
      </c>
      <c r="B25" s="35" t="s">
        <v>44</v>
      </c>
      <c r="C25" s="34">
        <v>56074.7477</v>
      </c>
      <c r="D25" s="34">
        <v>5.0000000000000001E-4</v>
      </c>
      <c r="E25">
        <f>+(C25-C$7)/C$8</f>
        <v>2615.7031472186977</v>
      </c>
      <c r="F25">
        <f>ROUND(2*E25,0)/2</f>
        <v>2615.5</v>
      </c>
      <c r="G25">
        <f>+C25-(C$7+F25*C$8)</f>
        <v>0.20286200000555255</v>
      </c>
      <c r="I25">
        <f>+G25</f>
        <v>0.20286200000555255</v>
      </c>
      <c r="O25">
        <f ca="1">+C$11+C$12*$F25</f>
        <v>0.19643141986825541</v>
      </c>
      <c r="Q25" s="2">
        <f>+C25-15018.5</f>
        <v>41056.2477</v>
      </c>
      <c r="S25">
        <f ca="1">+(O25-G25)^2</f>
        <v>4.1352360902200465E-5</v>
      </c>
    </row>
    <row r="26" spans="1:19" x14ac:dyDescent="0.2">
      <c r="A26" s="36" t="s">
        <v>46</v>
      </c>
      <c r="B26" s="35" t="s">
        <v>44</v>
      </c>
      <c r="C26" s="37">
        <v>56448.719949999999</v>
      </c>
      <c r="D26" s="37">
        <v>1.2999999999999999E-4</v>
      </c>
      <c r="E26">
        <f>+(C26-C$7)/C$8</f>
        <v>2990.2011924742355</v>
      </c>
      <c r="F26">
        <f>ROUND(2*E26,0)/2</f>
        <v>2990</v>
      </c>
      <c r="G26">
        <f>+C26-(C$7+F26*C$8)</f>
        <v>0.20090999999956694</v>
      </c>
      <c r="I26">
        <f>+G26</f>
        <v>0.20090999999956694</v>
      </c>
      <c r="O26">
        <f ca="1">+C$11+C$12*$F26</f>
        <v>0.22184016676253515</v>
      </c>
      <c r="Q26" s="2">
        <f>+C26-15018.5</f>
        <v>41430.219949999999</v>
      </c>
      <c r="S26">
        <f ca="1">+(O26-G26)^2</f>
        <v>4.3807188072565945E-4</v>
      </c>
    </row>
    <row r="27" spans="1:19" x14ac:dyDescent="0.2">
      <c r="A27" s="36" t="s">
        <v>46</v>
      </c>
      <c r="B27" s="35" t="s">
        <v>44</v>
      </c>
      <c r="C27" s="37">
        <v>56448.72049</v>
      </c>
      <c r="D27" s="37">
        <v>1.2E-4</v>
      </c>
      <c r="E27">
        <f>+(C27-C$7)/C$8</f>
        <v>2990.2017332334626</v>
      </c>
      <c r="F27">
        <f>ROUND(2*E27,0)/2</f>
        <v>2990</v>
      </c>
      <c r="G27">
        <f>+C27-(C$7+F27*C$8)</f>
        <v>0.2014500000004773</v>
      </c>
      <c r="I27">
        <f>+G27</f>
        <v>0.2014500000004773</v>
      </c>
      <c r="O27">
        <f ca="1">+C$11+C$12*$F27</f>
        <v>0.22184016676253515</v>
      </c>
      <c r="Q27" s="2">
        <f>+C27-15018.5</f>
        <v>41430.22049</v>
      </c>
      <c r="S27">
        <f ca="1">+(O27-G27)^2</f>
        <v>4.1575890058452868E-4</v>
      </c>
    </row>
    <row r="28" spans="1:19" x14ac:dyDescent="0.2">
      <c r="A28" s="36" t="s">
        <v>46</v>
      </c>
      <c r="B28" s="35" t="s">
        <v>44</v>
      </c>
      <c r="C28" s="37">
        <v>56448.720699999998</v>
      </c>
      <c r="D28" s="37">
        <v>8.0000000000000007E-5</v>
      </c>
      <c r="E28">
        <f>+(C28-C$7)/C$8</f>
        <v>2990.2019435287152</v>
      </c>
      <c r="F28">
        <f>ROUND(2*E28,0)/2</f>
        <v>2990</v>
      </c>
      <c r="G28">
        <f>+C28-(C$7+F28*C$8)</f>
        <v>0.20165999999881024</v>
      </c>
      <c r="I28">
        <f>+G28</f>
        <v>0.20165999999881024</v>
      </c>
      <c r="O28">
        <f ca="1">+C$11+C$12*$F28</f>
        <v>0.22184016676253515</v>
      </c>
      <c r="Q28" s="2">
        <f>+C28-15018.5</f>
        <v>41430.220699999998</v>
      </c>
      <c r="S28">
        <f ca="1">+(O28-G28)^2</f>
        <v>4.0723913061174776E-4</v>
      </c>
    </row>
    <row r="29" spans="1:19" x14ac:dyDescent="0.2">
      <c r="C29" s="8"/>
      <c r="D29" s="8"/>
      <c r="Q29" s="2"/>
    </row>
    <row r="30" spans="1:19" x14ac:dyDescent="0.2">
      <c r="C30" s="8"/>
      <c r="D30" s="8"/>
      <c r="Q30" s="2"/>
    </row>
    <row r="31" spans="1:19" x14ac:dyDescent="0.2">
      <c r="C31" s="8"/>
      <c r="D31" s="8"/>
      <c r="Q31" s="2"/>
    </row>
    <row r="32" spans="1:19" x14ac:dyDescent="0.2">
      <c r="C32" s="8"/>
      <c r="D32" s="8"/>
      <c r="Q32" s="2"/>
    </row>
    <row r="33" spans="3:4" x14ac:dyDescent="0.2">
      <c r="C33" s="8"/>
      <c r="D33" s="8"/>
    </row>
    <row r="34" spans="3:4" x14ac:dyDescent="0.2">
      <c r="C34" s="8"/>
      <c r="D34" s="8"/>
    </row>
    <row r="35" spans="3:4" x14ac:dyDescent="0.2">
      <c r="C35" s="8"/>
      <c r="D35" s="8"/>
    </row>
    <row r="36" spans="3:4" x14ac:dyDescent="0.2">
      <c r="C36" s="8"/>
      <c r="D36" s="8"/>
    </row>
    <row r="37" spans="3:4" x14ac:dyDescent="0.2">
      <c r="C37" s="8"/>
      <c r="D37" s="8"/>
    </row>
    <row r="38" spans="3:4" x14ac:dyDescent="0.2">
      <c r="C38" s="8"/>
      <c r="D38" s="8"/>
    </row>
    <row r="39" spans="3:4" x14ac:dyDescent="0.2">
      <c r="C39" s="8"/>
      <c r="D39" s="8"/>
    </row>
    <row r="40" spans="3:4" x14ac:dyDescent="0.2">
      <c r="C40" s="8"/>
      <c r="D40" s="8"/>
    </row>
    <row r="41" spans="3:4" x14ac:dyDescent="0.2">
      <c r="C41" s="8"/>
      <c r="D41" s="8"/>
    </row>
    <row r="42" spans="3:4" x14ac:dyDescent="0.2">
      <c r="C42" s="8"/>
      <c r="D42" s="8"/>
    </row>
    <row r="43" spans="3:4" x14ac:dyDescent="0.2">
      <c r="C43" s="8"/>
      <c r="D43" s="8"/>
    </row>
    <row r="44" spans="3:4" x14ac:dyDescent="0.2">
      <c r="C44" s="8"/>
      <c r="D44" s="8"/>
    </row>
    <row r="45" spans="3:4" x14ac:dyDescent="0.2">
      <c r="C45" s="8"/>
      <c r="D45" s="8"/>
    </row>
    <row r="46" spans="3:4" x14ac:dyDescent="0.2">
      <c r="C46" s="8"/>
      <c r="D46" s="8"/>
    </row>
    <row r="47" spans="3:4" x14ac:dyDescent="0.2">
      <c r="C47" s="8"/>
      <c r="D47" s="8"/>
    </row>
    <row r="48" spans="3:4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</sheetData>
  <sortState xmlns:xlrd2="http://schemas.microsoft.com/office/spreadsheetml/2017/richdata2" ref="A21:S36">
    <sortCondition ref="C21:C36"/>
  </sortState>
  <phoneticPr fontId="8" type="noConversion"/>
  <pageMargins left="0.75" right="0.75" top="1" bottom="1" header="0.5" footer="0.5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S6939"/>
  <sheetViews>
    <sheetView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4" sqref="E4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52</v>
      </c>
    </row>
    <row r="2" spans="1:7" x14ac:dyDescent="0.2">
      <c r="A2" t="s">
        <v>24</v>
      </c>
      <c r="B2" t="e">
        <v>#N/A</v>
      </c>
      <c r="C2" s="3"/>
      <c r="D2" s="3" t="s">
        <v>47</v>
      </c>
      <c r="E2" s="31" t="s">
        <v>41</v>
      </c>
      <c r="F2" t="s">
        <v>41</v>
      </c>
    </row>
    <row r="3" spans="1:7" ht="13.5" thickBot="1" x14ac:dyDescent="0.25"/>
    <row r="4" spans="1:7" ht="14.25" thickTop="1" thickBot="1" x14ac:dyDescent="0.25">
      <c r="A4" s="5" t="s">
        <v>0</v>
      </c>
      <c r="C4" s="28" t="s">
        <v>40</v>
      </c>
      <c r="D4" s="29" t="s">
        <v>40</v>
      </c>
    </row>
    <row r="6" spans="1:7" x14ac:dyDescent="0.2">
      <c r="A6" s="5" t="s">
        <v>1</v>
      </c>
    </row>
    <row r="7" spans="1:7" x14ac:dyDescent="0.2">
      <c r="A7" t="s">
        <v>2</v>
      </c>
      <c r="C7" s="38">
        <v>53462.716999999997</v>
      </c>
      <c r="D7" s="30" t="s">
        <v>42</v>
      </c>
    </row>
    <row r="8" spans="1:7" x14ac:dyDescent="0.2">
      <c r="A8" t="s">
        <v>3</v>
      </c>
      <c r="C8" s="38">
        <v>0.72970000000000002</v>
      </c>
      <c r="D8" s="30" t="s">
        <v>48</v>
      </c>
    </row>
    <row r="9" spans="1:7" x14ac:dyDescent="0.2">
      <c r="A9" s="9" t="s">
        <v>30</v>
      </c>
      <c r="B9" s="10"/>
      <c r="C9" s="11">
        <v>-9.5</v>
      </c>
      <c r="D9" s="10" t="s">
        <v>31</v>
      </c>
      <c r="E9" s="10"/>
    </row>
    <row r="10" spans="1:7" ht="13.5" thickBot="1" x14ac:dyDescent="0.25">
      <c r="A10" s="10"/>
      <c r="B10" s="10"/>
      <c r="C10" s="4" t="s">
        <v>20</v>
      </c>
      <c r="D10" s="4" t="s">
        <v>21</v>
      </c>
      <c r="E10" s="10"/>
    </row>
    <row r="11" spans="1:7" x14ac:dyDescent="0.2">
      <c r="A11" s="10" t="s">
        <v>15</v>
      </c>
      <c r="B11" s="10"/>
      <c r="C11" s="22">
        <f ca="1">INTERCEPT(INDIRECT($G$11):G991,INDIRECT($F$11):F991)</f>
        <v>6.7280159767943576E-3</v>
      </c>
      <c r="D11" s="3"/>
      <c r="E11" s="10"/>
      <c r="F11" s="23" t="str">
        <f>"F"&amp;E19</f>
        <v>F21</v>
      </c>
      <c r="G11" s="24" t="str">
        <f>"G"&amp;E19</f>
        <v>G21</v>
      </c>
    </row>
    <row r="12" spans="1:7" x14ac:dyDescent="0.2">
      <c r="A12" s="10" t="s">
        <v>16</v>
      </c>
      <c r="B12" s="10"/>
      <c r="C12" s="22">
        <f ca="1">SLOPE(INDIRECT($G$11):G991,INDIRECT($F$11):F991)</f>
        <v>1.7300634545340809E-5</v>
      </c>
      <c r="D12" s="3"/>
      <c r="E12" s="10"/>
    </row>
    <row r="13" spans="1:7" x14ac:dyDescent="0.2">
      <c r="A13" s="10" t="s">
        <v>19</v>
      </c>
      <c r="B13" s="10"/>
      <c r="C13" s="3" t="s">
        <v>13</v>
      </c>
      <c r="D13" s="14" t="s">
        <v>37</v>
      </c>
      <c r="E13" s="11">
        <v>1</v>
      </c>
    </row>
    <row r="14" spans="1:7" x14ac:dyDescent="0.2">
      <c r="A14" s="10"/>
      <c r="B14" s="10"/>
      <c r="C14" s="10"/>
      <c r="D14" s="14" t="s">
        <v>32</v>
      </c>
      <c r="E14" s="15">
        <f ca="1">NOW()+15018.5+$C$9/24</f>
        <v>60367.613707407407</v>
      </c>
    </row>
    <row r="15" spans="1:7" x14ac:dyDescent="0.2">
      <c r="A15" s="12" t="s">
        <v>17</v>
      </c>
      <c r="B15" s="10"/>
      <c r="C15" s="13">
        <f ca="1">(C7+C11)+(C8+C12)*INT(MAX(F21:F3532))</f>
        <v>56448.726922212532</v>
      </c>
      <c r="D15" s="14" t="s">
        <v>38</v>
      </c>
      <c r="E15" s="15">
        <f ca="1">ROUND(2*(E14-$C$7)/$C$8,0)/2+E13</f>
        <v>9463.5</v>
      </c>
    </row>
    <row r="16" spans="1:7" x14ac:dyDescent="0.2">
      <c r="A16" s="16" t="s">
        <v>4</v>
      </c>
      <c r="B16" s="10"/>
      <c r="C16" s="17">
        <f ca="1">+C8+C12</f>
        <v>0.72971730063454532</v>
      </c>
      <c r="D16" s="14" t="s">
        <v>39</v>
      </c>
      <c r="E16" s="24">
        <f ca="1">ROUND(2*(E14-$C$15)/$C$16,0)/2+E13</f>
        <v>5371.5</v>
      </c>
    </row>
    <row r="17" spans="1:19" ht="13.5" thickBot="1" x14ac:dyDescent="0.25">
      <c r="A17" s="14" t="s">
        <v>29</v>
      </c>
      <c r="B17" s="10"/>
      <c r="C17" s="10">
        <f>COUNT(C21:C2190)</f>
        <v>8</v>
      </c>
      <c r="D17" s="14" t="s">
        <v>33</v>
      </c>
      <c r="E17" s="18">
        <f ca="1">+$C$15+$C$16*E16-15018.5-$C$9/24</f>
        <v>45350.299235904327</v>
      </c>
    </row>
    <row r="18" spans="1:19" ht="14.25" thickTop="1" thickBot="1" x14ac:dyDescent="0.25">
      <c r="A18" s="16" t="s">
        <v>5</v>
      </c>
      <c r="B18" s="10"/>
      <c r="C18" s="19">
        <f ca="1">+C15</f>
        <v>56448.726922212532</v>
      </c>
      <c r="D18" s="20">
        <f ca="1">+C16</f>
        <v>0.72971730063454532</v>
      </c>
      <c r="E18" s="21" t="s">
        <v>34</v>
      </c>
    </row>
    <row r="19" spans="1:19" ht="13.5" thickTop="1" x14ac:dyDescent="0.2">
      <c r="A19" s="25" t="s">
        <v>35</v>
      </c>
      <c r="E19" s="26">
        <v>21</v>
      </c>
      <c r="S19">
        <f ca="1">SQRT(SUM(S21:S27)/(COUNT(S21:S27)-1))</f>
        <v>9.1954259868180042E-3</v>
      </c>
    </row>
    <row r="20" spans="1:19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42</v>
      </c>
      <c r="I20" s="7" t="s">
        <v>53</v>
      </c>
      <c r="J20" s="7" t="s">
        <v>18</v>
      </c>
      <c r="K20" s="7" t="s">
        <v>25</v>
      </c>
      <c r="L20" s="7" t="s">
        <v>26</v>
      </c>
      <c r="M20" s="7" t="s">
        <v>27</v>
      </c>
      <c r="N20" s="7" t="s">
        <v>28</v>
      </c>
      <c r="O20" s="7" t="s">
        <v>23</v>
      </c>
      <c r="P20" s="6" t="s">
        <v>22</v>
      </c>
      <c r="Q20" s="4" t="s">
        <v>14</v>
      </c>
      <c r="R20" s="27" t="s">
        <v>36</v>
      </c>
    </row>
    <row r="21" spans="1:19" x14ac:dyDescent="0.2">
      <c r="A21" t="str">
        <f>$D$7</f>
        <v>VSX</v>
      </c>
      <c r="C21" s="8">
        <f>$C$7</f>
        <v>53462.716999999997</v>
      </c>
      <c r="D21" s="8"/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6.7280159767943576E-3</v>
      </c>
      <c r="Q21" s="2">
        <f>+C21-15018.5</f>
        <v>38444.216999999997</v>
      </c>
      <c r="S21">
        <f ca="1">+(O21-G21)^2</f>
        <v>4.5266198984000131E-5</v>
      </c>
    </row>
    <row r="22" spans="1:19" x14ac:dyDescent="0.2">
      <c r="A22" s="32" t="s">
        <v>43</v>
      </c>
      <c r="B22" s="33" t="s">
        <v>44</v>
      </c>
      <c r="C22" s="32">
        <v>55643.857499999998</v>
      </c>
      <c r="D22" s="32">
        <v>2.0000000000000001E-4</v>
      </c>
      <c r="E22">
        <f>+(C22-C$7)/C$8</f>
        <v>2989.092092640813</v>
      </c>
      <c r="F22">
        <f>ROUND(2*E22,0)/2</f>
        <v>2989</v>
      </c>
      <c r="G22">
        <f>+C22-(C$7+F22*C$8)</f>
        <v>6.7200000004959293E-2</v>
      </c>
      <c r="I22">
        <f>+G22</f>
        <v>6.7200000004959293E-2</v>
      </c>
      <c r="O22">
        <f ca="1">+C$11+C$12*$F22</f>
        <v>5.8439612632818036E-2</v>
      </c>
      <c r="Q22" s="2">
        <f>+C22-15018.5</f>
        <v>40625.357499999998</v>
      </c>
      <c r="S22">
        <f ca="1">+(O22-G22)^2</f>
        <v>7.6744386909971993E-5</v>
      </c>
    </row>
    <row r="23" spans="1:19" x14ac:dyDescent="0.2">
      <c r="A23" s="32" t="s">
        <v>43</v>
      </c>
      <c r="B23" s="33" t="s">
        <v>44</v>
      </c>
      <c r="C23" s="32">
        <v>55696.770400000001</v>
      </c>
      <c r="D23" s="32">
        <v>4.0000000000000002E-4</v>
      </c>
      <c r="E23">
        <f>+(C23-C$7)/C$8</f>
        <v>3061.6053172536717</v>
      </c>
      <c r="F23">
        <f>ROUND(2*E23,0)/2</f>
        <v>3061.5</v>
      </c>
      <c r="G23">
        <f>+C23-(C$7+F23*C$8)</f>
        <v>7.6850000004924368E-2</v>
      </c>
      <c r="I23">
        <f>+G23</f>
        <v>7.6850000004924368E-2</v>
      </c>
      <c r="O23">
        <f ca="1">+C$11+C$12*$F23</f>
        <v>5.9693908637355242E-2</v>
      </c>
      <c r="Q23" s="2">
        <f>+C23-15018.5</f>
        <v>40678.270400000001</v>
      </c>
      <c r="S23">
        <f ca="1">+(O23-G23)^2</f>
        <v>2.9433147101237987E-4</v>
      </c>
    </row>
    <row r="24" spans="1:19" x14ac:dyDescent="0.2">
      <c r="A24" s="34" t="s">
        <v>45</v>
      </c>
      <c r="B24" s="35" t="s">
        <v>44</v>
      </c>
      <c r="C24" s="34">
        <v>56017.828399999999</v>
      </c>
      <c r="D24" s="34">
        <v>2.0000000000000001E-4</v>
      </c>
      <c r="E24">
        <f>+(C24-C$7)/C$8</f>
        <v>3501.5916129916427</v>
      </c>
      <c r="F24">
        <f>ROUND(2*E24,0)/2</f>
        <v>3501.5</v>
      </c>
      <c r="G24">
        <f>+C24-(C$7+F24*C$8)</f>
        <v>6.68500000028871E-2</v>
      </c>
      <c r="I24">
        <f>+G24</f>
        <v>6.68500000028871E-2</v>
      </c>
      <c r="O24">
        <f ca="1">+C$11+C$12*$F24</f>
        <v>6.7306187837305201E-2</v>
      </c>
      <c r="Q24" s="2">
        <f>+C24-15018.5</f>
        <v>40999.328399999999</v>
      </c>
      <c r="S24">
        <f ca="1">+(O24-G24)^2</f>
        <v>2.081073402710766E-7</v>
      </c>
    </row>
    <row r="25" spans="1:19" x14ac:dyDescent="0.2">
      <c r="A25" s="34" t="s">
        <v>45</v>
      </c>
      <c r="B25" s="35" t="s">
        <v>44</v>
      </c>
      <c r="C25" s="34">
        <v>56074.7477</v>
      </c>
      <c r="D25" s="34">
        <v>5.0000000000000001E-4</v>
      </c>
      <c r="E25">
        <f>+(C25-C$7)/C$8</f>
        <v>3579.5953131423912</v>
      </c>
      <c r="F25">
        <f>ROUND(2*E25,0)/2</f>
        <v>3579.5</v>
      </c>
      <c r="G25">
        <f>+C25-(C$7+F25*C$8)</f>
        <v>6.9550000000162981E-2</v>
      </c>
      <c r="I25">
        <f>+G25</f>
        <v>6.9550000000162981E-2</v>
      </c>
      <c r="O25">
        <f ca="1">+C$11+C$12*$F25</f>
        <v>6.8655637331841782E-2</v>
      </c>
      <c r="Q25" s="2">
        <f>+C25-15018.5</f>
        <v>41056.2477</v>
      </c>
      <c r="S25">
        <f ca="1">+(O25-G25)^2</f>
        <v>7.9988458248661623E-7</v>
      </c>
    </row>
    <row r="26" spans="1:19" x14ac:dyDescent="0.2">
      <c r="A26" s="36" t="s">
        <v>46</v>
      </c>
      <c r="B26" s="35" t="s">
        <v>44</v>
      </c>
      <c r="C26" s="37">
        <v>56448.719949999999</v>
      </c>
      <c r="D26" s="37">
        <v>1.2999999999999999E-4</v>
      </c>
      <c r="E26">
        <f>+(C26-C$7)/C$8</f>
        <v>4092.0966835685922</v>
      </c>
      <c r="F26">
        <f>ROUND(2*E26,0)/2</f>
        <v>4092</v>
      </c>
      <c r="G26">
        <f>+C26-(C$7+F26*C$8)</f>
        <v>7.0550000004004687E-2</v>
      </c>
      <c r="I26">
        <f>+G26</f>
        <v>7.0550000004004687E-2</v>
      </c>
      <c r="O26">
        <f ca="1">+C$11+C$12*$F26</f>
        <v>7.7522212536328947E-2</v>
      </c>
      <c r="Q26" s="2">
        <f>+C26-15018.5</f>
        <v>41430.219949999999</v>
      </c>
      <c r="S26">
        <f ca="1">+(O26-G26)^2</f>
        <v>4.8611747595899465E-5</v>
      </c>
    </row>
    <row r="27" spans="1:19" x14ac:dyDescent="0.2">
      <c r="A27" s="36" t="s">
        <v>46</v>
      </c>
      <c r="B27" s="35" t="s">
        <v>44</v>
      </c>
      <c r="C27" s="37">
        <v>56448.72049</v>
      </c>
      <c r="D27" s="37">
        <v>1.2E-4</v>
      </c>
      <c r="E27">
        <f>+(C27-C$7)/C$8</f>
        <v>4092.0974235987428</v>
      </c>
      <c r="F27">
        <f>ROUND(2*E27,0)/2</f>
        <v>4092</v>
      </c>
      <c r="G27">
        <f>+C27-(C$7+F27*C$8)</f>
        <v>7.1090000004915055E-2</v>
      </c>
      <c r="I27">
        <f>+G27</f>
        <v>7.1090000004915055E-2</v>
      </c>
      <c r="O27">
        <f ca="1">+C$11+C$12*$F27</f>
        <v>7.7522212536328947E-2</v>
      </c>
      <c r="Q27" s="2">
        <f>+C27-15018.5</f>
        <v>41430.22049</v>
      </c>
      <c r="S27">
        <f ca="1">+(O27-G27)^2</f>
        <v>4.1373358049277908E-5</v>
      </c>
    </row>
    <row r="28" spans="1:19" x14ac:dyDescent="0.2">
      <c r="A28" s="36" t="s">
        <v>46</v>
      </c>
      <c r="B28" s="35" t="s">
        <v>44</v>
      </c>
      <c r="C28" s="37">
        <v>56448.720699999998</v>
      </c>
      <c r="D28" s="37">
        <v>8.0000000000000007E-5</v>
      </c>
      <c r="E28">
        <f>+(C28-C$7)/C$8</f>
        <v>4092.0977113882432</v>
      </c>
      <c r="F28">
        <f>ROUND(2*E28,0)/2</f>
        <v>4092</v>
      </c>
      <c r="G28">
        <f>+C28-(C$7+F28*C$8)</f>
        <v>7.1300000003247987E-2</v>
      </c>
      <c r="I28">
        <f>+G28</f>
        <v>7.1300000003247987E-2</v>
      </c>
      <c r="O28">
        <f ca="1">+C$11+C$12*$F28</f>
        <v>7.7522212536328947E-2</v>
      </c>
      <c r="Q28" s="2">
        <f>+C28-15018.5</f>
        <v>41430.220699999998</v>
      </c>
      <c r="S28">
        <f ca="1">+(O28-G28)^2</f>
        <v>3.8715928806829765E-5</v>
      </c>
    </row>
    <row r="29" spans="1:19" x14ac:dyDescent="0.2">
      <c r="C29" s="8"/>
      <c r="D29" s="8"/>
      <c r="Q29" s="2"/>
    </row>
    <row r="30" spans="1:19" x14ac:dyDescent="0.2">
      <c r="C30" s="8"/>
      <c r="D30" s="8"/>
      <c r="Q30" s="2"/>
    </row>
    <row r="31" spans="1:19" x14ac:dyDescent="0.2">
      <c r="C31" s="8"/>
      <c r="D31" s="8"/>
      <c r="Q31" s="2"/>
    </row>
    <row r="32" spans="1:19" x14ac:dyDescent="0.2">
      <c r="C32" s="8"/>
      <c r="D32" s="8"/>
      <c r="Q32" s="2"/>
    </row>
    <row r="33" spans="3:4" x14ac:dyDescent="0.2">
      <c r="C33" s="8"/>
      <c r="D33" s="8"/>
    </row>
    <row r="34" spans="3:4" x14ac:dyDescent="0.2">
      <c r="C34" s="8"/>
      <c r="D34" s="8"/>
    </row>
    <row r="35" spans="3:4" x14ac:dyDescent="0.2">
      <c r="C35" s="8"/>
      <c r="D35" s="8"/>
    </row>
    <row r="36" spans="3:4" x14ac:dyDescent="0.2">
      <c r="C36" s="8"/>
      <c r="D36" s="8"/>
    </row>
    <row r="37" spans="3:4" x14ac:dyDescent="0.2">
      <c r="C37" s="8"/>
      <c r="D37" s="8"/>
    </row>
    <row r="38" spans="3:4" x14ac:dyDescent="0.2">
      <c r="C38" s="8"/>
      <c r="D38" s="8"/>
    </row>
    <row r="39" spans="3:4" x14ac:dyDescent="0.2">
      <c r="C39" s="8"/>
      <c r="D39" s="8"/>
    </row>
    <row r="40" spans="3:4" x14ac:dyDescent="0.2">
      <c r="C40" s="8"/>
      <c r="D40" s="8"/>
    </row>
    <row r="41" spans="3:4" x14ac:dyDescent="0.2">
      <c r="C41" s="8"/>
      <c r="D41" s="8"/>
    </row>
    <row r="42" spans="3:4" x14ac:dyDescent="0.2">
      <c r="C42" s="8"/>
      <c r="D42" s="8"/>
    </row>
    <row r="43" spans="3:4" x14ac:dyDescent="0.2">
      <c r="C43" s="8"/>
      <c r="D43" s="8"/>
    </row>
    <row r="44" spans="3:4" x14ac:dyDescent="0.2">
      <c r="C44" s="8"/>
      <c r="D44" s="8"/>
    </row>
    <row r="45" spans="3:4" x14ac:dyDescent="0.2">
      <c r="C45" s="8"/>
      <c r="D45" s="8"/>
    </row>
    <row r="46" spans="3:4" x14ac:dyDescent="0.2">
      <c r="C46" s="8"/>
      <c r="D46" s="8"/>
    </row>
    <row r="47" spans="3:4" x14ac:dyDescent="0.2">
      <c r="C47" s="8"/>
      <c r="D47" s="8"/>
    </row>
    <row r="48" spans="3:4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</sheetData>
  <sortState xmlns:xlrd2="http://schemas.microsoft.com/office/spreadsheetml/2017/richdata2" ref="A21:T32">
    <sortCondition ref="C21:C32"/>
  </sortState>
  <phoneticPr fontId="8" type="noConversion"/>
  <pageMargins left="0.75" right="0.75" top="1" bottom="1" header="0.5" footer="0.5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S6939"/>
  <sheetViews>
    <sheetView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I22" sqref="I22:I28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52</v>
      </c>
    </row>
    <row r="2" spans="1:7" x14ac:dyDescent="0.2">
      <c r="A2" t="s">
        <v>24</v>
      </c>
      <c r="B2" t="e">
        <v>#N/A</v>
      </c>
      <c r="C2" s="3"/>
      <c r="D2" s="3" t="s">
        <v>47</v>
      </c>
      <c r="E2" s="31" t="s">
        <v>41</v>
      </c>
      <c r="F2" t="s">
        <v>41</v>
      </c>
    </row>
    <row r="3" spans="1:7" ht="13.5" thickBot="1" x14ac:dyDescent="0.25"/>
    <row r="4" spans="1:7" ht="14.25" thickTop="1" thickBot="1" x14ac:dyDescent="0.25">
      <c r="A4" s="5" t="s">
        <v>0</v>
      </c>
      <c r="C4" s="28" t="s">
        <v>40</v>
      </c>
      <c r="D4" s="29" t="s">
        <v>40</v>
      </c>
    </row>
    <row r="6" spans="1:7" x14ac:dyDescent="0.2">
      <c r="A6" s="5" t="s">
        <v>1</v>
      </c>
    </row>
    <row r="7" spans="1:7" x14ac:dyDescent="0.2">
      <c r="A7" t="s">
        <v>2</v>
      </c>
      <c r="C7" s="38">
        <v>53462.716999999997</v>
      </c>
      <c r="D7" s="30" t="s">
        <v>42</v>
      </c>
    </row>
    <row r="8" spans="1:7" x14ac:dyDescent="0.2">
      <c r="A8" t="s">
        <v>3</v>
      </c>
      <c r="C8" s="38">
        <v>0.88935299999999995</v>
      </c>
      <c r="D8" s="30" t="s">
        <v>48</v>
      </c>
    </row>
    <row r="9" spans="1:7" x14ac:dyDescent="0.2">
      <c r="A9" s="9" t="s">
        <v>30</v>
      </c>
      <c r="B9" s="10"/>
      <c r="C9" s="11">
        <v>-9.5</v>
      </c>
      <c r="D9" s="10" t="s">
        <v>31</v>
      </c>
      <c r="E9" s="10"/>
    </row>
    <row r="10" spans="1:7" ht="13.5" thickBot="1" x14ac:dyDescent="0.25">
      <c r="A10" s="10"/>
      <c r="B10" s="10"/>
      <c r="C10" s="4" t="s">
        <v>20</v>
      </c>
      <c r="D10" s="4" t="s">
        <v>21</v>
      </c>
      <c r="E10" s="10"/>
    </row>
    <row r="11" spans="1:7" x14ac:dyDescent="0.2">
      <c r="A11" s="10" t="s">
        <v>15</v>
      </c>
      <c r="B11" s="10"/>
      <c r="C11" s="22">
        <f ca="1">INTERCEPT(INDIRECT($G$11):G991,INDIRECT($F$11):F991)</f>
        <v>1.2585600350335812E-5</v>
      </c>
      <c r="D11" s="3"/>
      <c r="E11" s="10"/>
      <c r="F11" s="23" t="str">
        <f>"F"&amp;E19</f>
        <v>F21</v>
      </c>
      <c r="G11" s="24" t="str">
        <f>"G"&amp;E19</f>
        <v>G21</v>
      </c>
    </row>
    <row r="12" spans="1:7" x14ac:dyDescent="0.2">
      <c r="A12" s="10" t="s">
        <v>16</v>
      </c>
      <c r="B12" s="10"/>
      <c r="C12" s="22">
        <f ca="1">SLOPE(INDIRECT($G$11):G991,INDIRECT($F$11):F991)</f>
        <v>1.9419174039786348E-7</v>
      </c>
      <c r="D12" s="3"/>
      <c r="E12" s="10"/>
    </row>
    <row r="13" spans="1:7" x14ac:dyDescent="0.2">
      <c r="A13" s="10" t="s">
        <v>19</v>
      </c>
      <c r="B13" s="10"/>
      <c r="C13" s="3" t="s">
        <v>13</v>
      </c>
      <c r="D13" s="14" t="s">
        <v>37</v>
      </c>
      <c r="E13" s="11">
        <v>1</v>
      </c>
    </row>
    <row r="14" spans="1:7" x14ac:dyDescent="0.2">
      <c r="A14" s="10"/>
      <c r="B14" s="10"/>
      <c r="C14" s="10"/>
      <c r="D14" s="14" t="s">
        <v>32</v>
      </c>
      <c r="E14" s="15">
        <f ca="1">NOW()+15018.5+$C$9/24</f>
        <v>60367.613707407407</v>
      </c>
    </row>
    <row r="15" spans="1:7" x14ac:dyDescent="0.2">
      <c r="A15" s="12" t="s">
        <v>17</v>
      </c>
      <c r="B15" s="10"/>
      <c r="C15" s="13">
        <f ca="1">(C7+C11)+(C8+C12)*INT(MAX(F21:F3532))</f>
        <v>56448.275685487271</v>
      </c>
      <c r="D15" s="14" t="s">
        <v>38</v>
      </c>
      <c r="E15" s="15">
        <f ca="1">ROUND(2*(E14-$C$7)/$C$8,0)/2+E13</f>
        <v>7765</v>
      </c>
    </row>
    <row r="16" spans="1:7" x14ac:dyDescent="0.2">
      <c r="A16" s="16" t="s">
        <v>4</v>
      </c>
      <c r="B16" s="10"/>
      <c r="C16" s="17">
        <f ca="1">+C8+C12</f>
        <v>0.8893531941917403</v>
      </c>
      <c r="D16" s="14" t="s">
        <v>39</v>
      </c>
      <c r="E16" s="24">
        <f ca="1">ROUND(2*(E14-$C$15)/$C$16,0)/2+E13</f>
        <v>4408</v>
      </c>
    </row>
    <row r="17" spans="1:19" ht="13.5" thickBot="1" x14ac:dyDescent="0.25">
      <c r="A17" s="14" t="s">
        <v>29</v>
      </c>
      <c r="B17" s="10"/>
      <c r="C17" s="10">
        <f>COUNT(C21:C2190)</f>
        <v>8</v>
      </c>
      <c r="D17" s="14" t="s">
        <v>33</v>
      </c>
      <c r="E17" s="18">
        <f ca="1">+$C$15+$C$16*E16-15018.5-$C$9/24</f>
        <v>45350.440398817802</v>
      </c>
    </row>
    <row r="18" spans="1:19" ht="14.25" thickTop="1" thickBot="1" x14ac:dyDescent="0.25">
      <c r="A18" s="16" t="s">
        <v>5</v>
      </c>
      <c r="B18" s="10"/>
      <c r="C18" s="19">
        <f ca="1">+C15</f>
        <v>56448.275685487271</v>
      </c>
      <c r="D18" s="20">
        <f ca="1">+C16</f>
        <v>0.8893531941917403</v>
      </c>
      <c r="E18" s="21" t="s">
        <v>34</v>
      </c>
    </row>
    <row r="19" spans="1:19" ht="13.5" thickTop="1" x14ac:dyDescent="0.2">
      <c r="A19" s="25" t="s">
        <v>35</v>
      </c>
      <c r="E19" s="26">
        <v>21</v>
      </c>
      <c r="S19">
        <f ca="1">SQRT(SUM(S21:S27)/(COUNT(S21:S27)-1))</f>
        <v>1.0773700701314809E-3</v>
      </c>
    </row>
    <row r="20" spans="1:19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42</v>
      </c>
      <c r="I20" s="7" t="s">
        <v>53</v>
      </c>
      <c r="J20" s="7" t="s">
        <v>18</v>
      </c>
      <c r="K20" s="7" t="s">
        <v>25</v>
      </c>
      <c r="L20" s="7" t="s">
        <v>26</v>
      </c>
      <c r="M20" s="7" t="s">
        <v>27</v>
      </c>
      <c r="N20" s="7" t="s">
        <v>28</v>
      </c>
      <c r="O20" s="7" t="s">
        <v>23</v>
      </c>
      <c r="P20" s="6" t="s">
        <v>22</v>
      </c>
      <c r="Q20" s="4" t="s">
        <v>14</v>
      </c>
      <c r="R20" s="27" t="s">
        <v>36</v>
      </c>
    </row>
    <row r="21" spans="1:19" x14ac:dyDescent="0.2">
      <c r="A21" t="str">
        <f>$D$7</f>
        <v>VSX</v>
      </c>
      <c r="C21" s="8">
        <f>$C$7</f>
        <v>53462.716999999997</v>
      </c>
      <c r="D21" s="8"/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1.2585600350335812E-5</v>
      </c>
      <c r="Q21" s="2">
        <f>+C21-15018.5</f>
        <v>38444.216999999997</v>
      </c>
      <c r="S21">
        <f ca="1">+(O21-G21)^2</f>
        <v>1.5839733617837292E-10</v>
      </c>
    </row>
    <row r="22" spans="1:19" x14ac:dyDescent="0.2">
      <c r="A22" s="32" t="s">
        <v>43</v>
      </c>
      <c r="B22" s="33" t="s">
        <v>44</v>
      </c>
      <c r="C22" s="32">
        <v>55643.857499999998</v>
      </c>
      <c r="D22" s="32">
        <v>2.0000000000000001E-4</v>
      </c>
      <c r="E22">
        <f>+(C22-C$7)/C$8</f>
        <v>2452.5025496062885</v>
      </c>
      <c r="F22">
        <f>ROUND(2*E22,0)/2</f>
        <v>2452.5</v>
      </c>
      <c r="G22">
        <f>+C22-(C$7+F22*C$8)</f>
        <v>2.2675000000162981E-3</v>
      </c>
      <c r="I22">
        <f>+G22</f>
        <v>2.2675000000162981E-3</v>
      </c>
      <c r="O22">
        <f ca="1">+C$11+C$12*$F22</f>
        <v>4.8884084367609593E-4</v>
      </c>
      <c r="Q22" s="2">
        <f>+C22-15018.5</f>
        <v>40625.357499999998</v>
      </c>
      <c r="S22">
        <f ca="1">+(O22-G22)^2</f>
        <v>3.1636283944328397E-6</v>
      </c>
    </row>
    <row r="23" spans="1:19" x14ac:dyDescent="0.2">
      <c r="A23" s="32" t="s">
        <v>43</v>
      </c>
      <c r="B23" s="33" t="s">
        <v>44</v>
      </c>
      <c r="C23" s="32">
        <v>55696.770400000001</v>
      </c>
      <c r="D23" s="32">
        <v>4.0000000000000002E-4</v>
      </c>
      <c r="E23">
        <f>+(C23-C$7)/C$8</f>
        <v>2511.9984977843492</v>
      </c>
      <c r="F23">
        <f>ROUND(2*E23,0)/2</f>
        <v>2512</v>
      </c>
      <c r="G23">
        <f>+C23-(C$7+F23*C$8)</f>
        <v>-1.3359999938984402E-3</v>
      </c>
      <c r="I23">
        <f>+G23</f>
        <v>-1.3359999938984402E-3</v>
      </c>
      <c r="O23">
        <f ca="1">+C$11+C$12*$F23</f>
        <v>5.0039525222976881E-4</v>
      </c>
      <c r="Q23" s="2">
        <f>+C23-15018.5</f>
        <v>40678.270400000001</v>
      </c>
      <c r="S23">
        <f ca="1">+(O23-G23)^2</f>
        <v>3.3723475000022851E-6</v>
      </c>
    </row>
    <row r="24" spans="1:19" x14ac:dyDescent="0.2">
      <c r="A24" s="34" t="s">
        <v>45</v>
      </c>
      <c r="B24" s="35" t="s">
        <v>44</v>
      </c>
      <c r="C24" s="34">
        <v>56017.828399999999</v>
      </c>
      <c r="D24" s="34">
        <v>2.0000000000000001E-4</v>
      </c>
      <c r="E24">
        <f>+(C24-C$7)/C$8</f>
        <v>2873.0002597393855</v>
      </c>
      <c r="F24">
        <f>ROUND(2*E24,0)/2</f>
        <v>2873</v>
      </c>
      <c r="G24">
        <f>+C24-(C$7+F24*C$8)</f>
        <v>2.3099999816622585E-4</v>
      </c>
      <c r="I24">
        <f>+G24</f>
        <v>2.3099999816622585E-4</v>
      </c>
      <c r="O24">
        <f ca="1">+C$11+C$12*$F24</f>
        <v>5.7049847051339757E-4</v>
      </c>
      <c r="Q24" s="2">
        <f>+C24-15018.5</f>
        <v>40999.328399999999</v>
      </c>
      <c r="S24">
        <f ca="1">+(O24-G24)^2</f>
        <v>1.1525921272606332E-7</v>
      </c>
    </row>
    <row r="25" spans="1:19" x14ac:dyDescent="0.2">
      <c r="A25" s="34" t="s">
        <v>45</v>
      </c>
      <c r="B25" s="35" t="s">
        <v>44</v>
      </c>
      <c r="C25" s="34">
        <v>56074.7477</v>
      </c>
      <c r="D25" s="34">
        <v>5.0000000000000001E-4</v>
      </c>
      <c r="E25">
        <f>+(C25-C$7)/C$8</f>
        <v>2937.0010558237313</v>
      </c>
      <c r="F25">
        <f>ROUND(2*E25,0)/2</f>
        <v>2937</v>
      </c>
      <c r="G25">
        <f>+C25-(C$7+F25*C$8)</f>
        <v>9.3900000501889735E-4</v>
      </c>
      <c r="I25">
        <f>+G25</f>
        <v>9.3900000501889735E-4</v>
      </c>
      <c r="O25">
        <f ca="1">+C$11+C$12*$F25</f>
        <v>5.8292674189886081E-4</v>
      </c>
      <c r="Q25" s="2">
        <f>+C25-15018.5</f>
        <v>41056.2477</v>
      </c>
      <c r="S25">
        <f ca="1">+(O25-G25)^2</f>
        <v>1.2678816870895079E-7</v>
      </c>
    </row>
    <row r="26" spans="1:19" x14ac:dyDescent="0.2">
      <c r="A26" s="36" t="s">
        <v>46</v>
      </c>
      <c r="B26" s="35" t="s">
        <v>44</v>
      </c>
      <c r="C26" s="37">
        <v>56448.719949999999</v>
      </c>
      <c r="D26" s="37">
        <v>1.2999999999999999E-4</v>
      </c>
      <c r="E26">
        <f>+(C26-C$7)/C$8</f>
        <v>3357.5002839142635</v>
      </c>
      <c r="F26">
        <f>ROUND(2*E26,0)/2</f>
        <v>3357.5</v>
      </c>
      <c r="G26">
        <f>+C26-(C$7+F26*C$8)</f>
        <v>2.5250000180676579E-4</v>
      </c>
      <c r="I26">
        <f>+G26</f>
        <v>2.5250000180676579E-4</v>
      </c>
      <c r="O26">
        <f ca="1">+C$11+C$12*$F26</f>
        <v>6.6458436873616245E-4</v>
      </c>
      <c r="Q26" s="2">
        <f>+C26-15018.5</f>
        <v>41430.219949999999</v>
      </c>
      <c r="S26">
        <f ca="1">+(O26-G26)^2</f>
        <v>1.6981352546760161E-7</v>
      </c>
    </row>
    <row r="27" spans="1:19" x14ac:dyDescent="0.2">
      <c r="A27" s="36" t="s">
        <v>46</v>
      </c>
      <c r="B27" s="35" t="s">
        <v>44</v>
      </c>
      <c r="C27" s="37">
        <v>56448.72049</v>
      </c>
      <c r="D27" s="37">
        <v>1.2E-4</v>
      </c>
      <c r="E27">
        <f>+(C27-C$7)/C$8</f>
        <v>3357.5008910972392</v>
      </c>
      <c r="F27">
        <f>ROUND(2*E27,0)/2</f>
        <v>3357.5</v>
      </c>
      <c r="G27">
        <f>+C27-(C$7+F27*C$8)</f>
        <v>7.9250000271713361E-4</v>
      </c>
      <c r="I27">
        <f>+G27</f>
        <v>7.9250000271713361E-4</v>
      </c>
      <c r="O27">
        <f ca="1">+C$11+C$12*$F27</f>
        <v>6.6458436873616245E-4</v>
      </c>
      <c r="Q27" s="2">
        <f>+C27-15018.5</f>
        <v>41430.22049</v>
      </c>
      <c r="S27">
        <f ca="1">+(O27-G27)^2</f>
        <v>1.6362409416753785E-8</v>
      </c>
    </row>
    <row r="28" spans="1:19" x14ac:dyDescent="0.2">
      <c r="A28" s="36" t="s">
        <v>46</v>
      </c>
      <c r="B28" s="35" t="s">
        <v>44</v>
      </c>
      <c r="C28" s="37">
        <v>56448.720699999998</v>
      </c>
      <c r="D28" s="37">
        <v>8.0000000000000007E-5</v>
      </c>
      <c r="E28">
        <f>+(C28-C$7)/C$8</f>
        <v>3357.5011272239494</v>
      </c>
      <c r="F28">
        <f>ROUND(2*E28,0)/2</f>
        <v>3357.5</v>
      </c>
      <c r="G28">
        <f>+C28-(C$7+F28*C$8)</f>
        <v>1.0025000010500662E-3</v>
      </c>
      <c r="I28">
        <f>+G28</f>
        <v>1.0025000010500662E-3</v>
      </c>
      <c r="O28">
        <f ca="1">+C$11+C$12*$F28</f>
        <v>6.6458436873616245E-4</v>
      </c>
      <c r="Q28" s="2">
        <f>+C28-15018.5</f>
        <v>41430.220699999998</v>
      </c>
      <c r="S28">
        <f ca="1">+(O28-G28)^2</f>
        <v>1.141869745621054E-7</v>
      </c>
    </row>
    <row r="29" spans="1:19" x14ac:dyDescent="0.2">
      <c r="C29" s="8"/>
      <c r="D29" s="8"/>
      <c r="Q29" s="2"/>
    </row>
    <row r="30" spans="1:19" x14ac:dyDescent="0.2">
      <c r="C30" s="8"/>
      <c r="D30" s="8"/>
      <c r="Q30" s="2"/>
    </row>
    <row r="31" spans="1:19" x14ac:dyDescent="0.2">
      <c r="C31" s="8"/>
      <c r="D31" s="8"/>
      <c r="Q31" s="2"/>
    </row>
    <row r="32" spans="1:19" x14ac:dyDescent="0.2">
      <c r="C32" s="8"/>
      <c r="D32" s="8"/>
      <c r="Q32" s="2"/>
    </row>
    <row r="33" spans="3:4" x14ac:dyDescent="0.2">
      <c r="C33" s="8"/>
      <c r="D33" s="8"/>
    </row>
    <row r="34" spans="3:4" x14ac:dyDescent="0.2">
      <c r="C34" s="8"/>
      <c r="D34" s="8"/>
    </row>
    <row r="35" spans="3:4" x14ac:dyDescent="0.2">
      <c r="C35" s="8"/>
      <c r="D35" s="8"/>
    </row>
    <row r="36" spans="3:4" x14ac:dyDescent="0.2">
      <c r="C36" s="8"/>
      <c r="D36" s="8"/>
    </row>
    <row r="37" spans="3:4" x14ac:dyDescent="0.2">
      <c r="C37" s="8"/>
      <c r="D37" s="8"/>
    </row>
    <row r="38" spans="3:4" x14ac:dyDescent="0.2">
      <c r="C38" s="8"/>
      <c r="D38" s="8"/>
    </row>
    <row r="39" spans="3:4" x14ac:dyDescent="0.2">
      <c r="C39" s="8"/>
      <c r="D39" s="8"/>
    </row>
    <row r="40" spans="3:4" x14ac:dyDescent="0.2">
      <c r="C40" s="8"/>
      <c r="D40" s="8"/>
    </row>
    <row r="41" spans="3:4" x14ac:dyDescent="0.2">
      <c r="C41" s="8"/>
      <c r="D41" s="8"/>
    </row>
    <row r="42" spans="3:4" x14ac:dyDescent="0.2">
      <c r="C42" s="8"/>
      <c r="D42" s="8"/>
    </row>
    <row r="43" spans="3:4" x14ac:dyDescent="0.2">
      <c r="C43" s="8"/>
      <c r="D43" s="8"/>
    </row>
    <row r="44" spans="3:4" x14ac:dyDescent="0.2">
      <c r="C44" s="8"/>
      <c r="D44" s="8"/>
    </row>
    <row r="45" spans="3:4" x14ac:dyDescent="0.2">
      <c r="C45" s="8"/>
      <c r="D45" s="8"/>
    </row>
    <row r="46" spans="3:4" x14ac:dyDescent="0.2">
      <c r="C46" s="8"/>
      <c r="D46" s="8"/>
    </row>
    <row r="47" spans="3:4" x14ac:dyDescent="0.2">
      <c r="C47" s="8"/>
      <c r="D47" s="8"/>
    </row>
    <row r="48" spans="3:4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</sheetData>
  <sortState xmlns:xlrd2="http://schemas.microsoft.com/office/spreadsheetml/2017/richdata2" ref="A21:U36">
    <sortCondition ref="C21:C36"/>
  </sortState>
  <phoneticPr fontId="8" type="noConversion"/>
  <pageMargins left="0.75" right="0.75" top="1" bottom="1" header="0.5" footer="0.5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S6939"/>
  <sheetViews>
    <sheetView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40" sqref="E40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52</v>
      </c>
    </row>
    <row r="2" spans="1:7" x14ac:dyDescent="0.2">
      <c r="A2" t="s">
        <v>24</v>
      </c>
      <c r="B2" t="e">
        <v>#N/A</v>
      </c>
      <c r="C2" s="3"/>
      <c r="D2" s="3" t="s">
        <v>47</v>
      </c>
      <c r="E2" s="31" t="s">
        <v>41</v>
      </c>
      <c r="F2" t="s">
        <v>41</v>
      </c>
    </row>
    <row r="3" spans="1:7" ht="13.5" thickBot="1" x14ac:dyDescent="0.25"/>
    <row r="4" spans="1:7" ht="14.25" thickTop="1" thickBot="1" x14ac:dyDescent="0.25">
      <c r="A4" s="5" t="s">
        <v>0</v>
      </c>
      <c r="C4" s="28" t="s">
        <v>40</v>
      </c>
      <c r="D4" s="29" t="s">
        <v>40</v>
      </c>
    </row>
    <row r="6" spans="1:7" x14ac:dyDescent="0.2">
      <c r="A6" s="5" t="s">
        <v>1</v>
      </c>
    </row>
    <row r="7" spans="1:7" x14ac:dyDescent="0.2">
      <c r="A7" t="s">
        <v>2</v>
      </c>
      <c r="C7" s="38">
        <v>53462.716999999997</v>
      </c>
      <c r="D7" s="30" t="s">
        <v>42</v>
      </c>
    </row>
    <row r="8" spans="1:7" x14ac:dyDescent="0.2">
      <c r="A8" t="s">
        <v>3</v>
      </c>
      <c r="C8" s="38">
        <v>0.44467899999999999</v>
      </c>
      <c r="D8" s="30" t="s">
        <v>48</v>
      </c>
    </row>
    <row r="9" spans="1:7" x14ac:dyDescent="0.2">
      <c r="A9" s="9" t="s">
        <v>30</v>
      </c>
      <c r="B9" s="10"/>
      <c r="C9" s="11">
        <v>-9.5</v>
      </c>
      <c r="D9" s="10" t="s">
        <v>31</v>
      </c>
      <c r="E9" s="10"/>
    </row>
    <row r="10" spans="1:7" ht="13.5" thickBot="1" x14ac:dyDescent="0.25">
      <c r="A10" s="10"/>
      <c r="B10" s="10"/>
      <c r="C10" s="4" t="s">
        <v>20</v>
      </c>
      <c r="D10" s="4" t="s">
        <v>21</v>
      </c>
      <c r="E10" s="10"/>
    </row>
    <row r="11" spans="1:7" x14ac:dyDescent="0.2">
      <c r="A11" s="10" t="s">
        <v>15</v>
      </c>
      <c r="B11" s="10"/>
      <c r="C11" s="22">
        <f ca="1">INTERCEPT(INDIRECT($G$11):G991,INDIRECT($F$11):F991)</f>
        <v>1.2585599108355661E-5</v>
      </c>
      <c r="D11" s="3"/>
      <c r="E11" s="10"/>
      <c r="F11" s="23" t="str">
        <f>"F"&amp;E19</f>
        <v>F21</v>
      </c>
      <c r="G11" s="24" t="str">
        <f>"G"&amp;E19</f>
        <v>G21</v>
      </c>
    </row>
    <row r="12" spans="1:7" x14ac:dyDescent="0.2">
      <c r="A12" s="10" t="s">
        <v>16</v>
      </c>
      <c r="B12" s="10"/>
      <c r="C12" s="22">
        <f ca="1">SLOPE(INDIRECT($G$11):G991,INDIRECT($F$11):F991)</f>
        <v>-2.4029041293613954E-6</v>
      </c>
      <c r="D12" s="3"/>
      <c r="E12" s="10"/>
    </row>
    <row r="13" spans="1:7" x14ac:dyDescent="0.2">
      <c r="A13" s="10" t="s">
        <v>19</v>
      </c>
      <c r="B13" s="10"/>
      <c r="C13" s="3" t="s">
        <v>13</v>
      </c>
      <c r="D13" s="14" t="s">
        <v>37</v>
      </c>
      <c r="E13" s="11">
        <v>1</v>
      </c>
    </row>
    <row r="14" spans="1:7" x14ac:dyDescent="0.2">
      <c r="A14" s="10"/>
      <c r="B14" s="10"/>
      <c r="C14" s="10"/>
      <c r="D14" s="14" t="s">
        <v>32</v>
      </c>
      <c r="E14" s="15">
        <f ca="1">NOW()+15018.5+$C$9/24</f>
        <v>60367.613707407407</v>
      </c>
    </row>
    <row r="15" spans="1:7" x14ac:dyDescent="0.2">
      <c r="A15" s="12" t="s">
        <v>17</v>
      </c>
      <c r="B15" s="10"/>
      <c r="C15" s="13">
        <f ca="1">(C7+C11)+(C8+C12)*INT(MAX(F21:F3532))</f>
        <v>56448.720362084372</v>
      </c>
      <c r="D15" s="14" t="s">
        <v>38</v>
      </c>
      <c r="E15" s="15">
        <f ca="1">ROUND(2*(E14-$C$7)/$C$8,0)/2+E13</f>
        <v>15529</v>
      </c>
    </row>
    <row r="16" spans="1:7" x14ac:dyDescent="0.2">
      <c r="A16" s="16" t="s">
        <v>4</v>
      </c>
      <c r="B16" s="10"/>
      <c r="C16" s="17">
        <f ca="1">+C8+C12</f>
        <v>0.44467659709587065</v>
      </c>
      <c r="D16" s="14" t="s">
        <v>39</v>
      </c>
      <c r="E16" s="24">
        <f ca="1">ROUND(2*(E14-$C$15)/$C$16,0)/2+E13</f>
        <v>8814</v>
      </c>
    </row>
    <row r="17" spans="1:19" ht="13.5" thickBot="1" x14ac:dyDescent="0.25">
      <c r="A17" s="14" t="s">
        <v>29</v>
      </c>
      <c r="B17" s="10"/>
      <c r="C17" s="10">
        <f>COUNT(C21:C2190)</f>
        <v>8</v>
      </c>
      <c r="D17" s="14" t="s">
        <v>33</v>
      </c>
      <c r="E17" s="18">
        <f ca="1">+$C$15+$C$16*E16-15018.5-$C$9/24</f>
        <v>45349.995722220709</v>
      </c>
    </row>
    <row r="18" spans="1:19" ht="14.25" thickTop="1" thickBot="1" x14ac:dyDescent="0.25">
      <c r="A18" s="16" t="s">
        <v>5</v>
      </c>
      <c r="B18" s="10"/>
      <c r="C18" s="19">
        <f ca="1">+C15</f>
        <v>56448.720362084372</v>
      </c>
      <c r="D18" s="20">
        <f ca="1">+C16</f>
        <v>0.44467659709587065</v>
      </c>
      <c r="E18" s="21" t="s">
        <v>34</v>
      </c>
    </row>
    <row r="19" spans="1:19" ht="13.5" thickTop="1" x14ac:dyDescent="0.2">
      <c r="A19" s="25" t="s">
        <v>35</v>
      </c>
      <c r="E19" s="26">
        <v>21</v>
      </c>
      <c r="S19">
        <f ca="1">SQRT(SUM(S21:S27)/(COUNT(S21:S27)-1))</f>
        <v>1.0773700704550535E-3</v>
      </c>
    </row>
    <row r="20" spans="1:19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42</v>
      </c>
      <c r="I20" s="7" t="s">
        <v>53</v>
      </c>
      <c r="J20" s="7" t="s">
        <v>18</v>
      </c>
      <c r="K20" s="7" t="s">
        <v>25</v>
      </c>
      <c r="L20" s="7" t="s">
        <v>26</v>
      </c>
      <c r="M20" s="7" t="s">
        <v>27</v>
      </c>
      <c r="N20" s="7" t="s">
        <v>28</v>
      </c>
      <c r="O20" s="7" t="s">
        <v>23</v>
      </c>
      <c r="P20" s="6" t="s">
        <v>22</v>
      </c>
      <c r="Q20" s="4" t="s">
        <v>14</v>
      </c>
      <c r="R20" s="27" t="s">
        <v>36</v>
      </c>
    </row>
    <row r="21" spans="1:19" x14ac:dyDescent="0.2">
      <c r="A21" t="str">
        <f>$D$7</f>
        <v>VSX</v>
      </c>
      <c r="C21" s="39">
        <f>$C$7</f>
        <v>53462.716999999997</v>
      </c>
      <c r="D21" s="8"/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1.2585599108355661E-5</v>
      </c>
      <c r="Q21" s="2">
        <f>+C21-15018.5</f>
        <v>38444.216999999997</v>
      </c>
      <c r="S21">
        <f ca="1">+(O21-G21)^2</f>
        <v>1.583973049162428E-10</v>
      </c>
    </row>
    <row r="22" spans="1:19" x14ac:dyDescent="0.2">
      <c r="A22" s="32" t="s">
        <v>43</v>
      </c>
      <c r="B22" s="33" t="s">
        <v>44</v>
      </c>
      <c r="C22" s="32">
        <v>55643.857499999998</v>
      </c>
      <c r="D22" s="32">
        <v>2.0000000000000001E-4</v>
      </c>
      <c r="E22">
        <f>+(C22-C$7)/C$8</f>
        <v>4904.9775231121803</v>
      </c>
      <c r="F22">
        <f>ROUND(2*E22,0)/2</f>
        <v>4905</v>
      </c>
      <c r="G22">
        <f>+C22-(C$7+F22*C$8)</f>
        <v>-9.9950000003445894E-3</v>
      </c>
      <c r="I22">
        <f>+G22</f>
        <v>-9.9950000003445894E-3</v>
      </c>
      <c r="O22">
        <f ca="1">+C$11+C$12*$F22</f>
        <v>-1.1773659155409288E-2</v>
      </c>
      <c r="Q22" s="2">
        <f>+C22-15018.5</f>
        <v>40625.357499999998</v>
      </c>
      <c r="S22">
        <f ca="1">+(O22-G22)^2</f>
        <v>3.1636283898954693E-6</v>
      </c>
    </row>
    <row r="23" spans="1:19" x14ac:dyDescent="0.2">
      <c r="A23" s="32" t="s">
        <v>43</v>
      </c>
      <c r="B23" s="33" t="s">
        <v>44</v>
      </c>
      <c r="C23" s="32">
        <v>55696.770400000001</v>
      </c>
      <c r="D23" s="32">
        <v>4.0000000000000002E-4</v>
      </c>
      <c r="E23">
        <f>+(C23-C$7)/C$8</f>
        <v>5023.9687504919375</v>
      </c>
      <c r="F23">
        <f>ROUND(2*E23,0)/2</f>
        <v>5024</v>
      </c>
      <c r="G23">
        <f>+C23-(C$7+F23*C$8)</f>
        <v>-1.3895999996748287E-2</v>
      </c>
      <c r="I23">
        <f>+G23</f>
        <v>-1.3895999996748287E-2</v>
      </c>
      <c r="O23">
        <f ca="1">+C$11+C$12*$F23</f>
        <v>-1.2059604746803294E-2</v>
      </c>
      <c r="Q23" s="2">
        <f>+C23-15018.5</f>
        <v>40678.270400000001</v>
      </c>
      <c r="S23">
        <f ca="1">+(O23-G23)^2</f>
        <v>3.372347514020533E-6</v>
      </c>
    </row>
    <row r="24" spans="1:19" x14ac:dyDescent="0.2">
      <c r="A24" s="34" t="s">
        <v>45</v>
      </c>
      <c r="B24" s="35" t="s">
        <v>44</v>
      </c>
      <c r="C24" s="34">
        <v>56017.828399999999</v>
      </c>
      <c r="D24" s="34">
        <v>2.0000000000000001E-4</v>
      </c>
      <c r="E24">
        <f>+(C24-C$7)/C$8</f>
        <v>5745.9682152743926</v>
      </c>
      <c r="F24">
        <f>ROUND(2*E24,0)/2</f>
        <v>5746</v>
      </c>
      <c r="G24">
        <f>+C24-(C$7+F24*C$8)</f>
        <v>-1.4133999997284263E-2</v>
      </c>
      <c r="I24">
        <f>+G24</f>
        <v>-1.4133999997284263E-2</v>
      </c>
      <c r="O24">
        <f ca="1">+C$11+C$12*$F24</f>
        <v>-1.3794501528202222E-2</v>
      </c>
      <c r="Q24" s="2">
        <f>+C24-15018.5</f>
        <v>40999.328399999999</v>
      </c>
      <c r="S24">
        <f ca="1">+(O24-G24)^2</f>
        <v>1.1525921050904966E-7</v>
      </c>
    </row>
    <row r="25" spans="1:19" x14ac:dyDescent="0.2">
      <c r="A25" s="34" t="s">
        <v>45</v>
      </c>
      <c r="B25" s="35" t="s">
        <v>44</v>
      </c>
      <c r="C25" s="34">
        <v>56074.7477</v>
      </c>
      <c r="D25" s="34">
        <v>5.0000000000000001E-4</v>
      </c>
      <c r="E25">
        <f>+(C25-C$7)/C$8</f>
        <v>5873.9690878139127</v>
      </c>
      <c r="F25">
        <f>ROUND(2*E25,0)/2</f>
        <v>5874</v>
      </c>
      <c r="G25">
        <f>+C25-(C$7+F25*C$8)</f>
        <v>-1.3745999996899627E-2</v>
      </c>
      <c r="I25">
        <f>+G25</f>
        <v>-1.3745999996899627E-2</v>
      </c>
      <c r="O25">
        <f ca="1">+C$11+C$12*$F25</f>
        <v>-1.4102073256760481E-2</v>
      </c>
      <c r="Q25" s="2">
        <f>+C25-15018.5</f>
        <v>41056.2477</v>
      </c>
      <c r="S25">
        <f ca="1">+(O25-G25)^2</f>
        <v>1.267881663879349E-7</v>
      </c>
    </row>
    <row r="26" spans="1:19" x14ac:dyDescent="0.2">
      <c r="A26" s="36" t="s">
        <v>46</v>
      </c>
      <c r="B26" s="35" t="s">
        <v>44</v>
      </c>
      <c r="C26" s="37">
        <v>56448.719949999999</v>
      </c>
      <c r="D26" s="37">
        <v>1.2999999999999999E-4</v>
      </c>
      <c r="E26">
        <f>+(C26-C$7)/C$8</f>
        <v>6714.962815873927</v>
      </c>
      <c r="F26">
        <f>ROUND(2*E26,0)/2</f>
        <v>6715</v>
      </c>
      <c r="G26">
        <f>+C26-(C$7+F26*C$8)</f>
        <v>-1.653499999520136E-2</v>
      </c>
      <c r="I26">
        <f>+G26</f>
        <v>-1.653499999520136E-2</v>
      </c>
      <c r="O26">
        <f ca="1">+C$11+C$12*$F26</f>
        <v>-1.6122915629553414E-2</v>
      </c>
      <c r="Q26" s="2">
        <f>+C26-15018.5</f>
        <v>41430.219949999999</v>
      </c>
      <c r="S26">
        <f ca="1">+(O26-G26)^2</f>
        <v>1.6981352441147006E-7</v>
      </c>
    </row>
    <row r="27" spans="1:19" x14ac:dyDescent="0.2">
      <c r="A27" s="36" t="s">
        <v>46</v>
      </c>
      <c r="B27" s="35" t="s">
        <v>44</v>
      </c>
      <c r="C27" s="37">
        <v>56448.72049</v>
      </c>
      <c r="D27" s="37">
        <v>1.2E-4</v>
      </c>
      <c r="E27">
        <f>+(C27-C$7)/C$8</f>
        <v>6714.9640302330508</v>
      </c>
      <c r="F27">
        <f>ROUND(2*E27,0)/2</f>
        <v>6715</v>
      </c>
      <c r="G27">
        <f>+C27-(C$7+F27*C$8)</f>
        <v>-1.5994999994290993E-2</v>
      </c>
      <c r="I27">
        <f>+G27</f>
        <v>-1.5994999994290993E-2</v>
      </c>
      <c r="O27">
        <f ca="1">+C$11+C$12*$F27</f>
        <v>-1.6122915629553414E-2</v>
      </c>
      <c r="Q27" s="2">
        <f>+C27-15018.5</f>
        <v>41430.22049</v>
      </c>
      <c r="S27">
        <f ca="1">+(O27-G27)^2</f>
        <v>1.636240974458893E-8</v>
      </c>
    </row>
    <row r="28" spans="1:19" x14ac:dyDescent="0.2">
      <c r="A28" s="36" t="s">
        <v>46</v>
      </c>
      <c r="B28" s="35" t="s">
        <v>44</v>
      </c>
      <c r="C28" s="37">
        <v>56448.720699999998</v>
      </c>
      <c r="D28" s="37">
        <v>8.0000000000000007E-5</v>
      </c>
      <c r="E28">
        <f>+(C28-C$7)/C$8</f>
        <v>6714.9645024838164</v>
      </c>
      <c r="F28">
        <f>ROUND(2*E28,0)/2</f>
        <v>6715</v>
      </c>
      <c r="G28">
        <f>+C28-(C$7+F28*C$8)</f>
        <v>-1.578499999595806E-2</v>
      </c>
      <c r="I28">
        <f>+G28</f>
        <v>-1.578499999595806E-2</v>
      </c>
      <c r="O28">
        <f ca="1">+C$11+C$12*$F28</f>
        <v>-1.6122915629553414E-2</v>
      </c>
      <c r="Q28" s="2">
        <f>+C28-15018.5</f>
        <v>41430.220699999998</v>
      </c>
      <c r="S28">
        <f ca="1">+(O28-G28)^2</f>
        <v>1.141869754281498E-7</v>
      </c>
    </row>
    <row r="29" spans="1:19" x14ac:dyDescent="0.2">
      <c r="C29" s="8"/>
      <c r="D29" s="8"/>
      <c r="Q29" s="2"/>
    </row>
    <row r="30" spans="1:19" x14ac:dyDescent="0.2">
      <c r="C30" s="8"/>
      <c r="D30" s="8"/>
      <c r="Q30" s="2"/>
    </row>
    <row r="31" spans="1:19" x14ac:dyDescent="0.2">
      <c r="C31" s="8"/>
      <c r="D31" s="8"/>
      <c r="Q31" s="2"/>
    </row>
    <row r="32" spans="1:19" x14ac:dyDescent="0.2">
      <c r="C32" s="8"/>
      <c r="D32" s="8"/>
      <c r="Q32" s="2"/>
    </row>
    <row r="33" spans="3:4" x14ac:dyDescent="0.2">
      <c r="C33" s="8"/>
      <c r="D33" s="8"/>
    </row>
    <row r="34" spans="3:4" x14ac:dyDescent="0.2">
      <c r="C34" s="8"/>
      <c r="D34" s="8"/>
    </row>
    <row r="35" spans="3:4" x14ac:dyDescent="0.2">
      <c r="C35" s="8"/>
      <c r="D35" s="8"/>
    </row>
    <row r="36" spans="3:4" x14ac:dyDescent="0.2">
      <c r="C36" s="8"/>
      <c r="D36" s="8"/>
    </row>
    <row r="37" spans="3:4" x14ac:dyDescent="0.2">
      <c r="C37" s="8"/>
      <c r="D37" s="8"/>
    </row>
    <row r="38" spans="3:4" x14ac:dyDescent="0.2">
      <c r="C38" s="8"/>
      <c r="D38" s="8"/>
    </row>
    <row r="39" spans="3:4" x14ac:dyDescent="0.2">
      <c r="C39" s="8"/>
      <c r="D39" s="8"/>
    </row>
    <row r="40" spans="3:4" x14ac:dyDescent="0.2">
      <c r="C40" s="8"/>
      <c r="D40" s="8"/>
    </row>
    <row r="41" spans="3:4" x14ac:dyDescent="0.2">
      <c r="C41" s="8"/>
      <c r="D41" s="8"/>
    </row>
    <row r="42" spans="3:4" x14ac:dyDescent="0.2">
      <c r="C42" s="8"/>
      <c r="D42" s="8"/>
    </row>
    <row r="43" spans="3:4" x14ac:dyDescent="0.2">
      <c r="C43" s="8"/>
      <c r="D43" s="8"/>
    </row>
    <row r="44" spans="3:4" x14ac:dyDescent="0.2">
      <c r="C44" s="8"/>
      <c r="D44" s="8"/>
    </row>
    <row r="45" spans="3:4" x14ac:dyDescent="0.2">
      <c r="C45" s="8"/>
      <c r="D45" s="8"/>
    </row>
    <row r="46" spans="3:4" x14ac:dyDescent="0.2">
      <c r="C46" s="8"/>
      <c r="D46" s="8"/>
    </row>
    <row r="47" spans="3:4" x14ac:dyDescent="0.2">
      <c r="C47" s="8"/>
      <c r="D47" s="8"/>
    </row>
    <row r="48" spans="3:4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</sheetData>
  <sortState xmlns:xlrd2="http://schemas.microsoft.com/office/spreadsheetml/2017/richdata2" ref="A21:T33">
    <sortCondition ref="C21:C33"/>
  </sortState>
  <phoneticPr fontId="8" type="noConversion"/>
  <pageMargins left="0.75" right="0.75" top="1" bottom="1" header="0.5" footer="0.5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S6939"/>
  <sheetViews>
    <sheetView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6" sqref="E6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52</v>
      </c>
    </row>
    <row r="2" spans="1:7" x14ac:dyDescent="0.2">
      <c r="A2" t="s">
        <v>24</v>
      </c>
      <c r="B2" t="s">
        <v>50</v>
      </c>
      <c r="C2" s="3"/>
      <c r="D2" s="3" t="s">
        <v>47</v>
      </c>
      <c r="E2" s="31" t="s">
        <v>41</v>
      </c>
      <c r="F2" t="s">
        <v>41</v>
      </c>
    </row>
    <row r="3" spans="1:7" ht="13.5" thickBot="1" x14ac:dyDescent="0.25"/>
    <row r="4" spans="1:7" ht="14.25" thickTop="1" thickBot="1" x14ac:dyDescent="0.25">
      <c r="A4" s="5" t="s">
        <v>0</v>
      </c>
      <c r="C4" s="28" t="s">
        <v>40</v>
      </c>
      <c r="D4" s="29" t="s">
        <v>40</v>
      </c>
    </row>
    <row r="6" spans="1:7" x14ac:dyDescent="0.2">
      <c r="A6" s="5" t="s">
        <v>1</v>
      </c>
      <c r="C6" t="s">
        <v>49</v>
      </c>
    </row>
    <row r="7" spans="1:7" x14ac:dyDescent="0.2">
      <c r="A7" t="s">
        <v>2</v>
      </c>
      <c r="C7" s="38">
        <v>55643.857499999998</v>
      </c>
      <c r="D7" s="30" t="s">
        <v>51</v>
      </c>
    </row>
    <row r="8" spans="1:7" x14ac:dyDescent="0.2">
      <c r="A8" t="s">
        <v>3</v>
      </c>
      <c r="C8" s="38">
        <v>0.21080699999999999</v>
      </c>
      <c r="D8" s="30" t="s">
        <v>48</v>
      </c>
    </row>
    <row r="9" spans="1:7" x14ac:dyDescent="0.2">
      <c r="A9" s="9" t="s">
        <v>30</v>
      </c>
      <c r="B9" s="10"/>
      <c r="C9" s="11">
        <v>-9.5</v>
      </c>
      <c r="D9" s="10" t="s">
        <v>31</v>
      </c>
      <c r="E9" s="10"/>
    </row>
    <row r="10" spans="1:7" ht="13.5" thickBot="1" x14ac:dyDescent="0.25">
      <c r="A10" s="10"/>
      <c r="B10" s="10"/>
      <c r="C10" s="4" t="s">
        <v>20</v>
      </c>
      <c r="D10" s="4" t="s">
        <v>21</v>
      </c>
      <c r="E10" s="10"/>
    </row>
    <row r="11" spans="1:7" x14ac:dyDescent="0.2">
      <c r="A11" s="10" t="s">
        <v>15</v>
      </c>
      <c r="B11" s="10"/>
      <c r="C11" s="22">
        <f ca="1">INTERCEPT(INDIRECT($G$11):G991,INDIRECT($F$11):F991)</f>
        <v>-2.5829659430387671E-4</v>
      </c>
      <c r="D11" s="3"/>
      <c r="E11" s="10"/>
      <c r="F11" s="23" t="str">
        <f>"F"&amp;E19</f>
        <v>F21</v>
      </c>
      <c r="G11" s="24" t="str">
        <f>"G"&amp;E19</f>
        <v>G21</v>
      </c>
    </row>
    <row r="12" spans="1:7" x14ac:dyDescent="0.2">
      <c r="A12" s="10" t="s">
        <v>16</v>
      </c>
      <c r="B12" s="10"/>
      <c r="C12" s="22">
        <f ca="1">SLOPE(INDIRECT($G$11):G991,INDIRECT($F$11):F991)</f>
        <v>4.7587941440399288E-7</v>
      </c>
      <c r="D12" s="3"/>
      <c r="E12" s="10"/>
    </row>
    <row r="13" spans="1:7" x14ac:dyDescent="0.2">
      <c r="A13" s="10" t="s">
        <v>19</v>
      </c>
      <c r="B13" s="10"/>
      <c r="C13" s="3" t="s">
        <v>13</v>
      </c>
      <c r="D13" s="14" t="s">
        <v>37</v>
      </c>
      <c r="E13" s="11">
        <v>1</v>
      </c>
    </row>
    <row r="14" spans="1:7" x14ac:dyDescent="0.2">
      <c r="A14" s="10"/>
      <c r="B14" s="10"/>
      <c r="C14" s="10"/>
      <c r="D14" s="14" t="s">
        <v>32</v>
      </c>
      <c r="E14" s="15">
        <f ca="1">NOW()+15018.5+$C$9/24</f>
        <v>60367.613707407407</v>
      </c>
    </row>
    <row r="15" spans="1:7" x14ac:dyDescent="0.2">
      <c r="A15" s="12" t="s">
        <v>17</v>
      </c>
      <c r="B15" s="10"/>
      <c r="C15" s="13">
        <f ca="1">(C7+C11)+(C8+C12)*INT(MAX(F21:F3532))</f>
        <v>56448.720184611004</v>
      </c>
      <c r="D15" s="14" t="s">
        <v>38</v>
      </c>
      <c r="E15" s="15">
        <f ca="1">ROUND(2*(E14-$C$7)/$C$8,0)/2+E13</f>
        <v>22409</v>
      </c>
    </row>
    <row r="16" spans="1:7" x14ac:dyDescent="0.2">
      <c r="A16" s="16" t="s">
        <v>4</v>
      </c>
      <c r="B16" s="10"/>
      <c r="C16" s="17">
        <f ca="1">+C8+C12</f>
        <v>0.2108074758794144</v>
      </c>
      <c r="D16" s="14" t="s">
        <v>39</v>
      </c>
      <c r="E16" s="24">
        <f ca="1">ROUND(2*(E14-$C$15)/$C$16,0)/2+E13</f>
        <v>18591</v>
      </c>
    </row>
    <row r="17" spans="1:19" ht="13.5" thickBot="1" x14ac:dyDescent="0.25">
      <c r="A17" s="14" t="s">
        <v>29</v>
      </c>
      <c r="B17" s="10"/>
      <c r="C17" s="10">
        <f>COUNT(C21:C2190)</f>
        <v>7</v>
      </c>
      <c r="D17" s="14" t="s">
        <v>33</v>
      </c>
      <c r="E17" s="18">
        <f ca="1">+$C$15+$C$16*E16-15018.5-$C$9/24</f>
        <v>45349.737802018535</v>
      </c>
    </row>
    <row r="18" spans="1:19" ht="14.25" thickTop="1" thickBot="1" x14ac:dyDescent="0.25">
      <c r="A18" s="16" t="s">
        <v>5</v>
      </c>
      <c r="B18" s="10"/>
      <c r="C18" s="19">
        <f ca="1">+C15</f>
        <v>56448.720184611004</v>
      </c>
      <c r="D18" s="20">
        <f ca="1">+C16</f>
        <v>0.2108074758794144</v>
      </c>
      <c r="E18" s="21" t="s">
        <v>34</v>
      </c>
    </row>
    <row r="19" spans="1:19" ht="13.5" thickTop="1" x14ac:dyDescent="0.2">
      <c r="A19" s="25" t="s">
        <v>35</v>
      </c>
      <c r="E19" s="26">
        <v>21</v>
      </c>
      <c r="S19">
        <f ca="1">SQRT(SUM(S21:S27)/(COUNT(S21:S27)-1))</f>
        <v>6.342344653306706E-4</v>
      </c>
    </row>
    <row r="20" spans="1:19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51</v>
      </c>
      <c r="I20" s="7" t="s">
        <v>53</v>
      </c>
      <c r="J20" s="7" t="s">
        <v>18</v>
      </c>
      <c r="K20" s="7" t="s">
        <v>25</v>
      </c>
      <c r="L20" s="7" t="s">
        <v>26</v>
      </c>
      <c r="M20" s="7" t="s">
        <v>27</v>
      </c>
      <c r="N20" s="7" t="s">
        <v>28</v>
      </c>
      <c r="O20" s="7" t="s">
        <v>23</v>
      </c>
      <c r="P20" s="6" t="s">
        <v>22</v>
      </c>
      <c r="Q20" s="4" t="s">
        <v>14</v>
      </c>
      <c r="R20" s="27" t="s">
        <v>36</v>
      </c>
    </row>
    <row r="21" spans="1:19" x14ac:dyDescent="0.2">
      <c r="A21" s="32" t="str">
        <f>$D$7</f>
        <v>ToMcat</v>
      </c>
      <c r="B21" s="33" t="s">
        <v>44</v>
      </c>
      <c r="C21" s="32">
        <f>$C$7</f>
        <v>55643.857499999998</v>
      </c>
      <c r="D21" s="32">
        <v>2.0000000000000001E-4</v>
      </c>
      <c r="E21">
        <f t="shared" ref="E21:E27" si="0">+(C21-C$7)/C$8</f>
        <v>0</v>
      </c>
      <c r="F21">
        <f t="shared" ref="F21:F27" si="1">ROUND(2*E21,0)/2</f>
        <v>0</v>
      </c>
      <c r="G21">
        <f t="shared" ref="G21:G27" si="2">+C21-(C$7+F21*C$8)</f>
        <v>0</v>
      </c>
      <c r="H21">
        <f t="shared" ref="H21:H27" si="3">+G21</f>
        <v>0</v>
      </c>
      <c r="O21">
        <f t="shared" ref="O21:O27" ca="1" si="4">+C$11+C$12*$F21</f>
        <v>-2.5829659430387671E-4</v>
      </c>
      <c r="Q21" s="2">
        <f t="shared" ref="Q21:Q27" si="5">+C21-15018.5</f>
        <v>40625.357499999998</v>
      </c>
      <c r="S21">
        <f t="shared" ref="S21:S27" ca="1" si="6">+(O21-G21)^2</f>
        <v>6.6717130628981477E-8</v>
      </c>
    </row>
    <row r="22" spans="1:19" x14ac:dyDescent="0.2">
      <c r="A22" s="32" t="s">
        <v>43</v>
      </c>
      <c r="B22" s="33" t="s">
        <v>44</v>
      </c>
      <c r="C22" s="32">
        <v>55696.770400000001</v>
      </c>
      <c r="D22" s="32">
        <v>4.0000000000000002E-4</v>
      </c>
      <c r="E22">
        <f t="shared" si="0"/>
        <v>251.00162708070886</v>
      </c>
      <c r="F22">
        <f t="shared" si="1"/>
        <v>251</v>
      </c>
      <c r="G22">
        <f t="shared" si="2"/>
        <v>3.4299999970244244E-4</v>
      </c>
      <c r="I22">
        <f>+G22</f>
        <v>3.4299999970244244E-4</v>
      </c>
      <c r="O22">
        <f t="shared" ca="1" si="4"/>
        <v>-1.388508612884745E-4</v>
      </c>
      <c r="Q22" s="2">
        <f t="shared" si="5"/>
        <v>40678.270400000001</v>
      </c>
      <c r="S22">
        <f t="shared" ca="1" si="6"/>
        <v>2.3218025223768795E-7</v>
      </c>
    </row>
    <row r="23" spans="1:19" x14ac:dyDescent="0.2">
      <c r="A23" s="34" t="s">
        <v>45</v>
      </c>
      <c r="B23" s="35" t="s">
        <v>44</v>
      </c>
      <c r="C23" s="34">
        <v>56017.828399999999</v>
      </c>
      <c r="D23" s="34">
        <v>2.0000000000000001E-4</v>
      </c>
      <c r="E23">
        <f t="shared" si="0"/>
        <v>1773.9965940409961</v>
      </c>
      <c r="F23">
        <f t="shared" si="1"/>
        <v>1774</v>
      </c>
      <c r="G23">
        <f t="shared" si="2"/>
        <v>-7.1800000296207145E-4</v>
      </c>
      <c r="I23">
        <f>+G23</f>
        <v>-7.1800000296207145E-4</v>
      </c>
      <c r="O23">
        <f t="shared" ca="1" si="4"/>
        <v>5.8591348684880668E-4</v>
      </c>
      <c r="Q23" s="2">
        <f t="shared" si="5"/>
        <v>40999.328399999999</v>
      </c>
      <c r="S23">
        <f t="shared" ca="1" si="6"/>
        <v>1.7001903889107831E-6</v>
      </c>
    </row>
    <row r="24" spans="1:19" x14ac:dyDescent="0.2">
      <c r="A24" s="34" t="s">
        <v>45</v>
      </c>
      <c r="B24" s="35" t="s">
        <v>44</v>
      </c>
      <c r="C24" s="34">
        <v>56074.7477</v>
      </c>
      <c r="D24" s="34">
        <v>5.0000000000000001E-4</v>
      </c>
      <c r="E24">
        <f t="shared" si="0"/>
        <v>2044.0032826234501</v>
      </c>
      <c r="F24">
        <f t="shared" si="1"/>
        <v>2044</v>
      </c>
      <c r="G24">
        <f t="shared" si="2"/>
        <v>6.9200000143609941E-4</v>
      </c>
      <c r="I24">
        <f>+G24</f>
        <v>6.9200000143609941E-4</v>
      </c>
      <c r="O24">
        <f t="shared" ca="1" si="4"/>
        <v>7.1440092873788479E-4</v>
      </c>
      <c r="Q24" s="2">
        <f t="shared" si="5"/>
        <v>41056.2477</v>
      </c>
      <c r="S24">
        <f t="shared" ca="1" si="6"/>
        <v>5.0180154397987374E-10</v>
      </c>
    </row>
    <row r="25" spans="1:19" x14ac:dyDescent="0.2">
      <c r="A25" s="36" t="s">
        <v>46</v>
      </c>
      <c r="B25" s="35" t="s">
        <v>44</v>
      </c>
      <c r="C25" s="37">
        <v>56448.719949999999</v>
      </c>
      <c r="D25" s="37">
        <v>1.2999999999999999E-4</v>
      </c>
      <c r="E25">
        <f t="shared" si="0"/>
        <v>3818.0062806263577</v>
      </c>
      <c r="F25">
        <f t="shared" si="1"/>
        <v>3818</v>
      </c>
      <c r="G25">
        <f t="shared" si="2"/>
        <v>1.3239999971119687E-3</v>
      </c>
      <c r="I25">
        <f>+G25</f>
        <v>1.3239999971119687E-3</v>
      </c>
      <c r="O25">
        <f t="shared" ca="1" si="4"/>
        <v>1.5586110098905681E-3</v>
      </c>
      <c r="Q25" s="2">
        <f t="shared" si="5"/>
        <v>41430.219949999999</v>
      </c>
      <c r="S25">
        <f t="shared" ca="1" si="6"/>
        <v>5.5042327317000121E-8</v>
      </c>
    </row>
    <row r="26" spans="1:19" x14ac:dyDescent="0.2">
      <c r="A26" s="36" t="s">
        <v>46</v>
      </c>
      <c r="B26" s="35" t="s">
        <v>44</v>
      </c>
      <c r="C26" s="37">
        <v>56448.72049</v>
      </c>
      <c r="D26" s="37">
        <v>1.2E-4</v>
      </c>
      <c r="E26">
        <f t="shared" si="0"/>
        <v>3818.0088422111289</v>
      </c>
      <c r="F26">
        <f t="shared" si="1"/>
        <v>3818</v>
      </c>
      <c r="G26">
        <f t="shared" si="2"/>
        <v>1.8639999980223365E-3</v>
      </c>
      <c r="I26">
        <f>+G26</f>
        <v>1.8639999980223365E-3</v>
      </c>
      <c r="O26">
        <f t="shared" ca="1" si="4"/>
        <v>1.5586110098905681E-3</v>
      </c>
      <c r="Q26" s="2">
        <f t="shared" si="5"/>
        <v>41430.22049</v>
      </c>
      <c r="S26">
        <f t="shared" ca="1" si="6"/>
        <v>9.32624340721454E-8</v>
      </c>
    </row>
    <row r="27" spans="1:19" x14ac:dyDescent="0.2">
      <c r="A27" s="36" t="s">
        <v>46</v>
      </c>
      <c r="B27" s="35" t="s">
        <v>44</v>
      </c>
      <c r="C27" s="37">
        <v>56448.720699999998</v>
      </c>
      <c r="D27" s="37">
        <v>8.0000000000000007E-5</v>
      </c>
      <c r="E27">
        <f t="shared" si="0"/>
        <v>3818.009838382975</v>
      </c>
      <c r="F27">
        <f t="shared" si="1"/>
        <v>3818</v>
      </c>
      <c r="G27">
        <f t="shared" si="2"/>
        <v>2.0739999963552691E-3</v>
      </c>
      <c r="I27">
        <f>+G27</f>
        <v>2.0739999963552691E-3</v>
      </c>
      <c r="O27">
        <f t="shared" ca="1" si="4"/>
        <v>1.5586110098905681E-3</v>
      </c>
      <c r="Q27" s="2">
        <f t="shared" si="5"/>
        <v>41430.220699999998</v>
      </c>
      <c r="S27">
        <f t="shared" ca="1" si="6"/>
        <v>2.6562580736911177E-7</v>
      </c>
    </row>
    <row r="28" spans="1:19" x14ac:dyDescent="0.2">
      <c r="C28" s="8"/>
      <c r="D28" s="8"/>
      <c r="Q28" s="2"/>
    </row>
    <row r="29" spans="1:19" x14ac:dyDescent="0.2">
      <c r="C29" s="8"/>
      <c r="D29" s="8"/>
      <c r="Q29" s="2"/>
    </row>
    <row r="30" spans="1:19" x14ac:dyDescent="0.2">
      <c r="C30" s="8"/>
      <c r="D30" s="8"/>
      <c r="Q30" s="2"/>
    </row>
    <row r="31" spans="1:19" x14ac:dyDescent="0.2">
      <c r="C31" s="8"/>
      <c r="D31" s="8"/>
      <c r="Q31" s="2"/>
    </row>
    <row r="32" spans="1:19" x14ac:dyDescent="0.2">
      <c r="C32" s="8"/>
      <c r="D32" s="8"/>
      <c r="Q32" s="2"/>
    </row>
    <row r="33" spans="3:4" x14ac:dyDescent="0.2">
      <c r="C33" s="8"/>
      <c r="D33" s="8"/>
    </row>
    <row r="34" spans="3:4" x14ac:dyDescent="0.2">
      <c r="C34" s="8"/>
      <c r="D34" s="8"/>
    </row>
    <row r="35" spans="3:4" x14ac:dyDescent="0.2">
      <c r="C35" s="8"/>
      <c r="D35" s="8"/>
    </row>
    <row r="36" spans="3:4" x14ac:dyDescent="0.2">
      <c r="C36" s="8"/>
      <c r="D36" s="8"/>
    </row>
    <row r="37" spans="3:4" x14ac:dyDescent="0.2">
      <c r="C37" s="8"/>
      <c r="D37" s="8"/>
    </row>
    <row r="38" spans="3:4" x14ac:dyDescent="0.2">
      <c r="C38" s="8"/>
      <c r="D38" s="8"/>
    </row>
    <row r="39" spans="3:4" x14ac:dyDescent="0.2">
      <c r="C39" s="8"/>
      <c r="D39" s="8"/>
    </row>
    <row r="40" spans="3:4" x14ac:dyDescent="0.2">
      <c r="C40" s="8"/>
      <c r="D40" s="8"/>
    </row>
    <row r="41" spans="3:4" x14ac:dyDescent="0.2">
      <c r="C41" s="8"/>
      <c r="D41" s="8"/>
    </row>
    <row r="42" spans="3:4" x14ac:dyDescent="0.2">
      <c r="C42" s="8"/>
      <c r="D42" s="8"/>
    </row>
    <row r="43" spans="3:4" x14ac:dyDescent="0.2">
      <c r="C43" s="8"/>
      <c r="D43" s="8"/>
    </row>
    <row r="44" spans="3:4" x14ac:dyDescent="0.2">
      <c r="C44" s="8"/>
      <c r="D44" s="8"/>
    </row>
    <row r="45" spans="3:4" x14ac:dyDescent="0.2">
      <c r="C45" s="8"/>
      <c r="D45" s="8"/>
    </row>
    <row r="46" spans="3:4" x14ac:dyDescent="0.2">
      <c r="C46" s="8"/>
      <c r="D46" s="8"/>
    </row>
    <row r="47" spans="3:4" x14ac:dyDescent="0.2">
      <c r="C47" s="8"/>
      <c r="D47" s="8"/>
    </row>
    <row r="48" spans="3:4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Active 1</vt:lpstr>
      <vt:lpstr>Active 8</vt:lpstr>
      <vt:lpstr>Active 2</vt:lpstr>
      <vt:lpstr>Active 3</vt:lpstr>
      <vt:lpstr>Active 4</vt:lpstr>
      <vt:lpstr>Active 5</vt:lpstr>
      <vt:lpstr>Active 7</vt:lpstr>
      <vt:lpstr>Active 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2024-02-27T01:43:44Z</dcterms:modified>
</cp:coreProperties>
</file>