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D690ABC-88A1-4DE3-B1BF-27F85475F7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L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G32" i="1"/>
  <c r="G33" i="1"/>
  <c r="G34" i="1"/>
  <c r="G35" i="1"/>
  <c r="G36" i="1"/>
  <c r="G37" i="1"/>
  <c r="G38" i="1"/>
  <c r="Q27" i="1"/>
  <c r="L28" i="1"/>
  <c r="Q28" i="1"/>
  <c r="L29" i="1"/>
  <c r="Q29" i="1"/>
  <c r="L30" i="1"/>
  <c r="Q30" i="1"/>
  <c r="L31" i="1"/>
  <c r="Q31" i="1"/>
  <c r="L32" i="1"/>
  <c r="Q32" i="1"/>
  <c r="L33" i="1"/>
  <c r="Q33" i="1"/>
  <c r="L34" i="1"/>
  <c r="Q34" i="1"/>
  <c r="L35" i="1"/>
  <c r="Q35" i="1"/>
  <c r="L36" i="1"/>
  <c r="Q36" i="1"/>
  <c r="L37" i="1"/>
  <c r="Q37" i="1"/>
  <c r="L38" i="1"/>
  <c r="Q38" i="1"/>
  <c r="E25" i="1"/>
  <c r="F25" i="1"/>
  <c r="G25" i="1"/>
  <c r="K25" i="1"/>
  <c r="Q25" i="1"/>
  <c r="E26" i="1"/>
  <c r="F26" i="1"/>
  <c r="G26" i="1"/>
  <c r="K26" i="1"/>
  <c r="Q26" i="1"/>
  <c r="E24" i="1"/>
  <c r="F24" i="1"/>
  <c r="G24" i="1"/>
  <c r="K24" i="1"/>
  <c r="D9" i="1"/>
  <c r="C9" i="1"/>
  <c r="C21" i="1"/>
  <c r="E21" i="1"/>
  <c r="F21" i="1"/>
  <c r="G21" i="1"/>
  <c r="I21" i="1"/>
  <c r="E22" i="1"/>
  <c r="F22" i="1"/>
  <c r="G22" i="1"/>
  <c r="I22" i="1"/>
  <c r="E23" i="1"/>
  <c r="F23" i="1"/>
  <c r="G23" i="1"/>
  <c r="I23" i="1"/>
  <c r="Q24" i="1"/>
  <c r="Q22" i="1"/>
  <c r="Q23" i="1"/>
  <c r="A21" i="1"/>
  <c r="F16" i="1"/>
  <c r="F17" i="1" s="1"/>
  <c r="C17" i="1"/>
  <c r="Q21" i="1"/>
  <c r="C11" i="1"/>
  <c r="C12" i="1"/>
  <c r="C16" i="1" l="1"/>
  <c r="D18" i="1" s="1"/>
  <c r="C15" i="1"/>
  <c r="F18" i="1" s="1"/>
  <c r="O23" i="1"/>
  <c r="S23" i="1" s="1"/>
  <c r="O26" i="1"/>
  <c r="S26" i="1" s="1"/>
  <c r="O25" i="1"/>
  <c r="S25" i="1" s="1"/>
  <c r="O31" i="1"/>
  <c r="S31" i="1" s="1"/>
  <c r="O21" i="1"/>
  <c r="S21" i="1" s="1"/>
  <c r="O24" i="1"/>
  <c r="S24" i="1" s="1"/>
  <c r="O30" i="1"/>
  <c r="S30" i="1" s="1"/>
  <c r="O32" i="1"/>
  <c r="S32" i="1" s="1"/>
  <c r="O34" i="1"/>
  <c r="S34" i="1" s="1"/>
  <c r="O38" i="1"/>
  <c r="S38" i="1" s="1"/>
  <c r="O27" i="1"/>
  <c r="S27" i="1" s="1"/>
  <c r="O37" i="1"/>
  <c r="S37" i="1" s="1"/>
  <c r="O28" i="1"/>
  <c r="S28" i="1" s="1"/>
  <c r="O36" i="1"/>
  <c r="S36" i="1" s="1"/>
  <c r="O33" i="1"/>
  <c r="S33" i="1" s="1"/>
  <c r="O29" i="1"/>
  <c r="S29" i="1" s="1"/>
  <c r="O22" i="1"/>
  <c r="S22" i="1" s="1"/>
  <c r="O35" i="1"/>
  <c r="S35" i="1" s="1"/>
  <c r="S19" i="1" l="1"/>
  <c r="C18" i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Axelsen</author>
  </authors>
  <commentList>
    <comment ref="A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2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2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Poly 6 VStar</t>
        </r>
      </text>
    </comment>
  </commentList>
</comments>
</file>

<file path=xl/sharedStrings.xml><?xml version="1.0" encoding="utf-8"?>
<sst xmlns="http://schemas.openxmlformats.org/spreadsheetml/2006/main" count="100" uniqueCount="57">
  <si>
    <t>PE</t>
  </si>
  <si>
    <t>IBVS 6193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</si>
  <si>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</si>
  <si>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</si>
  <si>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</si>
  <si>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</si>
  <si>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</si>
  <si>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</si>
  <si>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</si>
  <si>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</si>
  <si>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</si>
  <si>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</si>
  <si>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</si>
  <si>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</si>
  <si>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</si>
  <si>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</si>
  <si>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</si>
  <si>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</si>
  <si>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</si>
  <si>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</si>
  <si>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</si>
  <si>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</si>
  <si>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</si>
  <si>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</si>
  <si>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</si>
  <si>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</si>
  <si>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</si>
  <si>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</si>
  <si>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</si>
  <si>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</si>
  <si>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</si>
  <si>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</si>
  <si>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</si>
  <si>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</si>
  <si>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</si>
  <si>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</si>
  <si>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</si>
  <si>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</si>
  <si>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</si>
  <si>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</si>
  <si>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</si>
  <si>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</si>
  <si>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</si>
  <si>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AR CMa</t>
  </si>
  <si>
    <t>AR CMa / GSC 6527-1114</t>
  </si>
  <si>
    <t>CMa_AR.xls</t>
  </si>
  <si>
    <t>EA</t>
  </si>
  <si>
    <t>CMa</t>
  </si>
  <si>
    <t>G6527-1114</t>
  </si>
  <si>
    <t>Malkov</t>
  </si>
  <si>
    <t>VSS_2013-01-28</t>
  </si>
  <si>
    <t>I</t>
  </si>
  <si>
    <t>vis</t>
  </si>
  <si>
    <t>OEJV 0182</t>
  </si>
  <si>
    <t>TESS/BAJ/RAA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</si>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</sst>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4" borderId="5" xfId="0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5" fillId="0" borderId="0" xfId="38" applyNumberFormat="1" applyFont="1" applyFill="1" applyBorder="1"/>
    <xf numFmtId="0" fontId="35" fillId="0" borderId="0" xfId="0" applyFont="1" applyAlignment="1">
      <alignment horizontal="center"/>
    </xf>
    <xf numFmtId="0" fontId="35" fillId="0" borderId="0" xfId="0" applyFont="1" applyAlignment="1"/>
    <xf numFmtId="165" fontId="35" fillId="0" borderId="0" xfId="0" applyNumberFormat="1" applyFont="1" applyAlignment="1"/>
    <xf numFmtId="0" fontId="35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AR CMa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E6-47CB-9E91-F6CB2DA07C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-9.7961000006762333E-2</c:v>
                </c:pt>
                <c:pt idx="2">
                  <c:v>-9.6170999997411855E-2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E6-47CB-9E91-F6CB2DA07C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E6-47CB-9E91-F6CB2DA07C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-5.832600000576349E-2</c:v>
                </c:pt>
                <c:pt idx="4">
                  <c:v>-3.4902999999758322E-2</c:v>
                </c:pt>
                <c:pt idx="5">
                  <c:v>-3.8231000005907845E-2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E6-47CB-9E91-F6CB2DA07C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6">
                  <c:v>3.0265214809332974E-2</c:v>
                </c:pt>
                <c:pt idx="7">
                  <c:v>9.6962498355424032E-3</c:v>
                </c:pt>
                <c:pt idx="8">
                  <c:v>3.0153528510709293E-2</c:v>
                </c:pt>
                <c:pt idx="9">
                  <c:v>9.8445538751548156E-3</c:v>
                </c:pt>
                <c:pt idx="10">
                  <c:v>3.1205490755382925E-2</c:v>
                </c:pt>
                <c:pt idx="11">
                  <c:v>1.0576493194093928E-2</c:v>
                </c:pt>
                <c:pt idx="12">
                  <c:v>3.1139552294916939E-2</c:v>
                </c:pt>
                <c:pt idx="13">
                  <c:v>9.9705883403657936E-3</c:v>
                </c:pt>
                <c:pt idx="14">
                  <c:v>3.1625785268261097E-2</c:v>
                </c:pt>
                <c:pt idx="15">
                  <c:v>1.0376815582276322E-2</c:v>
                </c:pt>
                <c:pt idx="16">
                  <c:v>3.1927762756822631E-2</c:v>
                </c:pt>
                <c:pt idx="17">
                  <c:v>1.1888752924278378E-2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E6-47CB-9E91-F6CB2DA07C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E6-47CB-9E91-F6CB2DA07C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E6-47CB-9E91-F6CB2DA07C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-1.0973803374264055</c:v>
                </c:pt>
                <c:pt idx="1">
                  <c:v>-9.8854581745472458E-2</c:v>
                </c:pt>
                <c:pt idx="2">
                  <c:v>-9.50895594147807E-2</c:v>
                </c:pt>
                <c:pt idx="3">
                  <c:v>-4.5098429579483179E-2</c:v>
                </c:pt>
                <c:pt idx="4">
                  <c:v>-4.3717921391562831E-2</c:v>
                </c:pt>
                <c:pt idx="5">
                  <c:v>-4.3215918414137189E-2</c:v>
                </c:pt>
                <c:pt idx="6">
                  <c:v>1.9869122415677509E-2</c:v>
                </c:pt>
                <c:pt idx="7">
                  <c:v>1.9910955997129554E-2</c:v>
                </c:pt>
                <c:pt idx="8">
                  <c:v>2.020379106729453E-2</c:v>
                </c:pt>
                <c:pt idx="9">
                  <c:v>2.0245624648746574E-2</c:v>
                </c:pt>
                <c:pt idx="10">
                  <c:v>2.0705794044720172E-2</c:v>
                </c:pt>
                <c:pt idx="11">
                  <c:v>2.0747627626172216E-2</c:v>
                </c:pt>
                <c:pt idx="12">
                  <c:v>2.0873128370528571E-2</c:v>
                </c:pt>
                <c:pt idx="13">
                  <c:v>2.0914961951980615E-2</c:v>
                </c:pt>
                <c:pt idx="14">
                  <c:v>2.1124129859241281E-2</c:v>
                </c:pt>
                <c:pt idx="15">
                  <c:v>2.1165963440693547E-2</c:v>
                </c:pt>
                <c:pt idx="16">
                  <c:v>2.1626132836666923E-2</c:v>
                </c:pt>
                <c:pt idx="17">
                  <c:v>2.1667966418119189E-2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E6-47CB-9E91-F6CB2DA07C5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E6-47CB-9E91-F6CB2DA07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541120"/>
        <c:axId val="1"/>
      </c:scatterChart>
      <c:valAx>
        <c:axId val="691541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541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4B0EDFE-1B06-460E-67E8-990185A8E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44</v>
      </c>
      <c r="E1" t="s">
        <v>45</v>
      </c>
    </row>
    <row r="2" spans="1:6" x14ac:dyDescent="0.2">
      <c r="A2" t="s">
        <v>28</v>
      </c>
      <c r="B2" t="s">
        <v>46</v>
      </c>
      <c r="C2" s="30" t="s">
        <v>42</v>
      </c>
      <c r="D2" s="3" t="s">
        <v>47</v>
      </c>
      <c r="E2" s="31" t="s">
        <v>43</v>
      </c>
      <c r="F2" t="s">
        <v>48</v>
      </c>
    </row>
    <row r="3" spans="1:6" ht="13.5" thickBot="1" x14ac:dyDescent="0.25">
      <c r="E3" t="s">
        <v>48</v>
      </c>
    </row>
    <row r="4" spans="1:6" ht="14.25" thickTop="1" thickBot="1" x14ac:dyDescent="0.25">
      <c r="A4" s="5" t="s">
        <v>5</v>
      </c>
      <c r="C4" s="27" t="s">
        <v>41</v>
      </c>
      <c r="D4" s="28" t="s">
        <v>41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6</v>
      </c>
    </row>
    <row r="7" spans="1:6" x14ac:dyDescent="0.2">
      <c r="A7" t="s">
        <v>7</v>
      </c>
      <c r="C7" s="46">
        <v>28060.204000000002</v>
      </c>
      <c r="D7" s="29" t="s">
        <v>49</v>
      </c>
    </row>
    <row r="8" spans="1:6" x14ac:dyDescent="0.2">
      <c r="A8" t="s">
        <v>8</v>
      </c>
      <c r="C8" s="46">
        <v>1.166069</v>
      </c>
      <c r="D8" s="29" t="s">
        <v>49</v>
      </c>
    </row>
    <row r="9" spans="1:6" x14ac:dyDescent="0.2">
      <c r="A9" s="24" t="s">
        <v>36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24</v>
      </c>
      <c r="D10" s="4" t="s">
        <v>25</v>
      </c>
      <c r="E10" s="10"/>
    </row>
    <row r="11" spans="1:6" x14ac:dyDescent="0.2">
      <c r="A11" s="10" t="s">
        <v>20</v>
      </c>
      <c r="B11" s="10"/>
      <c r="C11" s="21">
        <f ca="1">INTERCEPT(INDIRECT($D$9):G992,INDIRECT($C$9):F992)</f>
        <v>-1.0973803374264055</v>
      </c>
      <c r="D11" s="3"/>
      <c r="E11" s="10"/>
    </row>
    <row r="12" spans="1:6" x14ac:dyDescent="0.2">
      <c r="A12" s="10" t="s">
        <v>21</v>
      </c>
      <c r="B12" s="10"/>
      <c r="C12" s="21">
        <f ca="1">SLOPE(INDIRECT($D$9):G992,INDIRECT($C$9):F992)</f>
        <v>4.1833581452131761E-5</v>
      </c>
      <c r="D12" s="3"/>
      <c r="E12" s="10"/>
    </row>
    <row r="13" spans="1:6" x14ac:dyDescent="0.2">
      <c r="A13" s="10" t="s">
        <v>23</v>
      </c>
      <c r="B13" s="10"/>
      <c r="C13" s="3" t="s">
        <v>18</v>
      </c>
    </row>
    <row r="14" spans="1:6" x14ac:dyDescent="0.2">
      <c r="A14" s="10"/>
      <c r="B14" s="10"/>
      <c r="C14" s="10"/>
    </row>
    <row r="15" spans="1:6" x14ac:dyDescent="0.2">
      <c r="A15" s="12" t="s">
        <v>22</v>
      </c>
      <c r="B15" s="10"/>
      <c r="C15" s="13">
        <f ca="1">(C7+C11)+(C8+C12)*INT(MAX(F21:F3533))</f>
        <v>59252.571417966421</v>
      </c>
      <c r="E15" s="14" t="s">
        <v>38</v>
      </c>
      <c r="F15" s="11">
        <v>1</v>
      </c>
    </row>
    <row r="16" spans="1:6" x14ac:dyDescent="0.2">
      <c r="A16" s="16" t="s">
        <v>9</v>
      </c>
      <c r="B16" s="10"/>
      <c r="C16" s="17">
        <f ca="1">+C8+C12</f>
        <v>1.1661108335814521</v>
      </c>
      <c r="E16" s="14" t="s">
        <v>34</v>
      </c>
      <c r="F16" s="15">
        <f ca="1">NOW()+15018.5+$C$5/24</f>
        <v>60325.722738888886</v>
      </c>
    </row>
    <row r="17" spans="1:22" ht="13.5" thickBot="1" x14ac:dyDescent="0.25">
      <c r="A17" s="14" t="s">
        <v>31</v>
      </c>
      <c r="B17" s="10"/>
      <c r="C17" s="10">
        <f>COUNT(C21:C2191)</f>
        <v>18</v>
      </c>
      <c r="E17" s="14" t="s">
        <v>39</v>
      </c>
      <c r="F17" s="15">
        <f ca="1">ROUND(2*(F16-$C$7)/$C$8,0)/2+F15</f>
        <v>27671.5</v>
      </c>
    </row>
    <row r="18" spans="1:22" ht="14.25" thickTop="1" thickBot="1" x14ac:dyDescent="0.25">
      <c r="A18" s="16" t="s">
        <v>10</v>
      </c>
      <c r="B18" s="10"/>
      <c r="C18" s="19">
        <f ca="1">+C15</f>
        <v>59252.571417966421</v>
      </c>
      <c r="D18" s="20">
        <f ca="1">+C16</f>
        <v>1.1661108335814521</v>
      </c>
      <c r="E18" s="14" t="s">
        <v>40</v>
      </c>
      <c r="F18" s="23">
        <f ca="1">ROUND(2*(F16-$C$15)/$C$16,0)/2+F15</f>
        <v>921.5</v>
      </c>
    </row>
    <row r="19" spans="1:22" ht="13.5" thickTop="1" x14ac:dyDescent="0.2">
      <c r="E19" s="14" t="s">
        <v>35</v>
      </c>
      <c r="F19" s="18">
        <f ca="1">+$C$15+$C$16*F18-15018.5-$C$5/24</f>
        <v>45309.038384445063</v>
      </c>
      <c r="S19">
        <f ca="1">SQRT(SUM(S21:S50)/(COUNT(S21:S50)-1))</f>
        <v>0.26632686836288377</v>
      </c>
    </row>
    <row r="20" spans="1:22" ht="13.5" thickBot="1" x14ac:dyDescent="0.25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52</v>
      </c>
      <c r="J20" s="7" t="s">
        <v>0</v>
      </c>
      <c r="K20" s="7" t="s">
        <v>3</v>
      </c>
      <c r="L20" s="7" t="s">
        <v>55</v>
      </c>
      <c r="M20" s="7" t="s">
        <v>29</v>
      </c>
      <c r="N20" s="7" t="s">
        <v>30</v>
      </c>
      <c r="O20" s="7" t="s">
        <v>27</v>
      </c>
      <c r="P20" s="6" t="s">
        <v>26</v>
      </c>
      <c r="Q20" s="4" t="s">
        <v>19</v>
      </c>
      <c r="U20" s="26" t="s">
        <v>37</v>
      </c>
    </row>
    <row r="21" spans="1:22" x14ac:dyDescent="0.2">
      <c r="A21" t="str">
        <f>D7</f>
        <v>Malkov</v>
      </c>
      <c r="C21" s="8">
        <f>C$7</f>
        <v>28060.204000000002</v>
      </c>
      <c r="D21" s="8" t="s">
        <v>18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-1.0973803374264055</v>
      </c>
      <c r="Q21" s="2">
        <f t="shared" ref="Q21:Q26" si="4">+C21-15018.5</f>
        <v>13041.704000000002</v>
      </c>
      <c r="S21">
        <f t="shared" ref="S21:S26" ca="1" si="5">+(O21-G21)^2</f>
        <v>1.2042436049700915</v>
      </c>
    </row>
    <row r="22" spans="1:22" x14ac:dyDescent="0.2">
      <c r="A22" s="32" t="s">
        <v>50</v>
      </c>
      <c r="B22" s="33" t="s">
        <v>51</v>
      </c>
      <c r="C22" s="34">
        <v>55893.006999999998</v>
      </c>
      <c r="D22" s="34">
        <v>1E-3</v>
      </c>
      <c r="E22">
        <f t="shared" si="0"/>
        <v>23868.915990391644</v>
      </c>
      <c r="F22">
        <f t="shared" si="1"/>
        <v>23869</v>
      </c>
      <c r="G22">
        <f t="shared" si="2"/>
        <v>-9.7961000006762333E-2</v>
      </c>
      <c r="I22">
        <f>+G22</f>
        <v>-9.7961000006762333E-2</v>
      </c>
      <c r="O22">
        <f t="shared" ca="1" si="3"/>
        <v>-9.8854581745472458E-2</v>
      </c>
      <c r="Q22" s="2">
        <f t="shared" si="4"/>
        <v>40874.506999999998</v>
      </c>
      <c r="S22">
        <f t="shared" ca="1" si="5"/>
        <v>7.9848832375621053E-7</v>
      </c>
    </row>
    <row r="23" spans="1:22" x14ac:dyDescent="0.2">
      <c r="A23" s="32" t="s">
        <v>50</v>
      </c>
      <c r="B23" s="33" t="s">
        <v>51</v>
      </c>
      <c r="C23" s="34">
        <v>55997.955000000002</v>
      </c>
      <c r="D23" s="34">
        <v>2E-3</v>
      </c>
      <c r="E23">
        <f t="shared" si="0"/>
        <v>23958.917525463759</v>
      </c>
      <c r="F23">
        <f t="shared" si="1"/>
        <v>23959</v>
      </c>
      <c r="G23">
        <f t="shared" si="2"/>
        <v>-9.6170999997411855E-2</v>
      </c>
      <c r="I23">
        <f>+G23</f>
        <v>-9.6170999997411855E-2</v>
      </c>
      <c r="O23">
        <f t="shared" ca="1" si="3"/>
        <v>-9.50895594147807E-2</v>
      </c>
      <c r="Q23" s="2">
        <f t="shared" si="4"/>
        <v>40979.455000000002</v>
      </c>
      <c r="S23">
        <f t="shared" ca="1" si="5"/>
        <v>1.1695137337616111E-6</v>
      </c>
    </row>
    <row r="24" spans="1:22" x14ac:dyDescent="0.2">
      <c r="A24" s="35" t="s">
        <v>1</v>
      </c>
      <c r="B24" s="36" t="s">
        <v>2</v>
      </c>
      <c r="C24" s="37">
        <v>57391.445299999999</v>
      </c>
      <c r="D24" s="37">
        <v>5.9999999999999995E-4</v>
      </c>
      <c r="E24">
        <f t="shared" si="0"/>
        <v>25153.94998066152</v>
      </c>
      <c r="F24">
        <f t="shared" si="1"/>
        <v>25154</v>
      </c>
      <c r="G24">
        <f t="shared" si="2"/>
        <v>-5.832600000576349E-2</v>
      </c>
      <c r="K24">
        <f>+G24</f>
        <v>-5.832600000576349E-2</v>
      </c>
      <c r="O24">
        <f t="shared" ca="1" si="3"/>
        <v>-4.5098429579483179E-2</v>
      </c>
      <c r="Q24" s="2">
        <f t="shared" si="4"/>
        <v>42372.945299999999</v>
      </c>
      <c r="S24">
        <f t="shared" ca="1" si="5"/>
        <v>1.7496861938220547E-4</v>
      </c>
    </row>
    <row r="25" spans="1:22" x14ac:dyDescent="0.2">
      <c r="A25" s="38" t="s">
        <v>53</v>
      </c>
      <c r="B25" s="39" t="s">
        <v>51</v>
      </c>
      <c r="C25" s="38">
        <v>57429.949000000001</v>
      </c>
      <c r="D25" s="38">
        <v>4.0000000000000001E-3</v>
      </c>
      <c r="E25">
        <f t="shared" si="0"/>
        <v>25186.970067809023</v>
      </c>
      <c r="F25">
        <f t="shared" si="1"/>
        <v>25187</v>
      </c>
      <c r="G25">
        <f t="shared" si="2"/>
        <v>-3.4902999999758322E-2</v>
      </c>
      <c r="K25">
        <f>+G25</f>
        <v>-3.4902999999758322E-2</v>
      </c>
      <c r="O25">
        <f t="shared" ca="1" si="3"/>
        <v>-4.3717921391562831E-2</v>
      </c>
      <c r="Q25" s="2">
        <f t="shared" si="4"/>
        <v>42411.449000000001</v>
      </c>
      <c r="S25">
        <f t="shared" ca="1" si="5"/>
        <v>7.7702839143692733E-5</v>
      </c>
    </row>
    <row r="26" spans="1:22" x14ac:dyDescent="0.2">
      <c r="A26" s="38" t="s">
        <v>53</v>
      </c>
      <c r="B26" s="39" t="s">
        <v>51</v>
      </c>
      <c r="C26" s="38">
        <v>57443.938499999997</v>
      </c>
      <c r="D26" s="38">
        <v>6.9999999999999999E-4</v>
      </c>
      <c r="E26">
        <f t="shared" si="0"/>
        <v>25198.967213775508</v>
      </c>
      <c r="F26">
        <f t="shared" si="1"/>
        <v>25199</v>
      </c>
      <c r="G26">
        <f t="shared" si="2"/>
        <v>-3.8231000005907845E-2</v>
      </c>
      <c r="K26">
        <f>+G26</f>
        <v>-3.8231000005907845E-2</v>
      </c>
      <c r="O26">
        <f t="shared" ca="1" si="3"/>
        <v>-4.3215918414137189E-2</v>
      </c>
      <c r="Q26" s="2">
        <f t="shared" si="4"/>
        <v>42425.438499999997</v>
      </c>
      <c r="S26">
        <f t="shared" ca="1" si="5"/>
        <v>2.4849411536703778E-5</v>
      </c>
    </row>
    <row r="27" spans="1:22" x14ac:dyDescent="0.2">
      <c r="A27" s="40" t="s">
        <v>54</v>
      </c>
      <c r="B27" s="41" t="s">
        <v>51</v>
      </c>
      <c r="C27" s="42">
        <v>59202.439048214816</v>
      </c>
      <c r="D27" s="43">
        <v>3.7439999999999999E-3</v>
      </c>
      <c r="E27">
        <f t="shared" ref="E27:E38" si="6">+(C27-C$7)/C$8</f>
        <v>26707.025954909026</v>
      </c>
      <c r="F27">
        <f t="shared" ref="F27:F38" si="7">ROUND(2*E27,0)/2</f>
        <v>26707</v>
      </c>
      <c r="G27">
        <f t="shared" ref="G27:G38" si="8">+C27-(C$7+F27*C$8)</f>
        <v>3.0265214809332974E-2</v>
      </c>
      <c r="L27">
        <f t="shared" ref="L27:L38" si="9">+G27</f>
        <v>3.0265214809332974E-2</v>
      </c>
      <c r="O27">
        <f t="shared" ref="O27:O38" ca="1" si="10">+C$11+C$12*$F27</f>
        <v>1.9869122415677509E-2</v>
      </c>
      <c r="Q27" s="2">
        <f t="shared" ref="Q27:Q38" si="11">+C27-15018.5</f>
        <v>44183.939048214816</v>
      </c>
      <c r="S27">
        <f t="shared" ref="S27:S38" ca="1" si="12">+(O27-G27)^2</f>
        <v>1.0807873705742101E-4</v>
      </c>
      <c r="V27" s="45" t="s">
        <v>56</v>
      </c>
    </row>
    <row r="28" spans="1:22" x14ac:dyDescent="0.2">
      <c r="A28" s="40" t="s">
        <v>54</v>
      </c>
      <c r="B28" s="41" t="s">
        <v>2</v>
      </c>
      <c r="C28" s="42">
        <v>59203.584548249841</v>
      </c>
      <c r="D28" s="43">
        <v>2.7109999999999999E-3</v>
      </c>
      <c r="E28">
        <f t="shared" si="6"/>
        <v>26708.008315331117</v>
      </c>
      <c r="F28">
        <f t="shared" si="7"/>
        <v>26708</v>
      </c>
      <c r="G28">
        <f t="shared" si="8"/>
        <v>9.6962498355424032E-3</v>
      </c>
      <c r="L28">
        <f t="shared" si="9"/>
        <v>9.6962498355424032E-3</v>
      </c>
      <c r="O28">
        <f t="shared" ca="1" si="10"/>
        <v>1.9910955997129554E-2</v>
      </c>
      <c r="Q28" s="2">
        <f t="shared" si="11"/>
        <v>44185.084548249841</v>
      </c>
      <c r="S28">
        <f t="shared" ca="1" si="12"/>
        <v>1.043402219675665E-4</v>
      </c>
      <c r="V28" s="45" t="s">
        <v>56</v>
      </c>
    </row>
    <row r="29" spans="1:22" x14ac:dyDescent="0.2">
      <c r="A29" s="40" t="s">
        <v>54</v>
      </c>
      <c r="B29" s="41" t="s">
        <v>51</v>
      </c>
      <c r="C29" s="42">
        <v>59211.767488528509</v>
      </c>
      <c r="D29" s="43">
        <v>3.2859999999999999E-3</v>
      </c>
      <c r="E29">
        <f t="shared" si="6"/>
        <v>26715.02585912884</v>
      </c>
      <c r="F29">
        <f t="shared" si="7"/>
        <v>26715</v>
      </c>
      <c r="G29">
        <f t="shared" si="8"/>
        <v>3.0153528510709293E-2</v>
      </c>
      <c r="L29">
        <f t="shared" si="9"/>
        <v>3.0153528510709293E-2</v>
      </c>
      <c r="O29">
        <f t="shared" ca="1" si="10"/>
        <v>2.020379106729453E-2</v>
      </c>
      <c r="Q29" s="2">
        <f t="shared" si="11"/>
        <v>44193.267488528509</v>
      </c>
      <c r="S29">
        <f t="shared" ca="1" si="12"/>
        <v>9.8997275192889758E-5</v>
      </c>
      <c r="V29" s="45" t="s">
        <v>56</v>
      </c>
    </row>
    <row r="30" spans="1:22" x14ac:dyDescent="0.2">
      <c r="A30" s="40" t="s">
        <v>54</v>
      </c>
      <c r="B30" s="41" t="s">
        <v>2</v>
      </c>
      <c r="C30" s="42">
        <v>59212.913248553872</v>
      </c>
      <c r="D30" s="43">
        <v>2.2079999999999999E-3</v>
      </c>
      <c r="E30">
        <f t="shared" si="6"/>
        <v>26716.008442514012</v>
      </c>
      <c r="F30">
        <f t="shared" si="7"/>
        <v>26716</v>
      </c>
      <c r="G30">
        <f t="shared" si="8"/>
        <v>9.8445538751548156E-3</v>
      </c>
      <c r="L30">
        <f t="shared" si="9"/>
        <v>9.8445538751548156E-3</v>
      </c>
      <c r="O30">
        <f t="shared" ca="1" si="10"/>
        <v>2.0245624648746574E-2</v>
      </c>
      <c r="Q30" s="2">
        <f t="shared" si="11"/>
        <v>44194.413248553872</v>
      </c>
      <c r="S30">
        <f t="shared" ca="1" si="12"/>
        <v>1.0818227323726466E-4</v>
      </c>
      <c r="V30" s="45" t="s">
        <v>56</v>
      </c>
    </row>
    <row r="31" spans="1:22" x14ac:dyDescent="0.2">
      <c r="A31" s="40" t="s">
        <v>54</v>
      </c>
      <c r="B31" s="41" t="s">
        <v>51</v>
      </c>
      <c r="C31" s="42">
        <v>59225.761368490756</v>
      </c>
      <c r="D31" s="43">
        <v>3.0959999999999998E-3</v>
      </c>
      <c r="E31">
        <f t="shared" si="6"/>
        <v>26727.026761272922</v>
      </c>
      <c r="F31">
        <f t="shared" si="7"/>
        <v>26727</v>
      </c>
      <c r="G31">
        <f t="shared" si="8"/>
        <v>3.1205490755382925E-2</v>
      </c>
      <c r="L31">
        <f t="shared" si="9"/>
        <v>3.1205490755382925E-2</v>
      </c>
      <c r="O31">
        <f t="shared" ca="1" si="10"/>
        <v>2.0705794044720172E-2</v>
      </c>
      <c r="Q31" s="2">
        <f t="shared" si="11"/>
        <v>44207.261368490756</v>
      </c>
      <c r="S31">
        <f t="shared" ca="1" si="12"/>
        <v>1.1024363101590224E-4</v>
      </c>
      <c r="V31" s="45" t="s">
        <v>56</v>
      </c>
    </row>
    <row r="32" spans="1:22" x14ac:dyDescent="0.2">
      <c r="A32" s="40" t="s">
        <v>54</v>
      </c>
      <c r="B32" s="41" t="s">
        <v>2</v>
      </c>
      <c r="C32" s="42">
        <v>59226.906808493193</v>
      </c>
      <c r="D32" s="43">
        <v>4.0619999999999996E-3</v>
      </c>
      <c r="E32">
        <f t="shared" si="6"/>
        <v>26728.009070212134</v>
      </c>
      <c r="F32">
        <f t="shared" si="7"/>
        <v>26728</v>
      </c>
      <c r="G32">
        <f t="shared" si="8"/>
        <v>1.0576493194093928E-2</v>
      </c>
      <c r="L32">
        <f t="shared" si="9"/>
        <v>1.0576493194093928E-2</v>
      </c>
      <c r="O32">
        <f t="shared" ca="1" si="10"/>
        <v>2.0747627626172216E-2</v>
      </c>
      <c r="Q32" s="2">
        <f t="shared" si="11"/>
        <v>44208.406808493193</v>
      </c>
      <c r="S32">
        <f t="shared" ca="1" si="12"/>
        <v>1.0345197563540852E-4</v>
      </c>
      <c r="V32" s="45" t="s">
        <v>56</v>
      </c>
    </row>
    <row r="33" spans="1:22" x14ac:dyDescent="0.2">
      <c r="A33" s="40" t="s">
        <v>54</v>
      </c>
      <c r="B33" s="41" t="s">
        <v>51</v>
      </c>
      <c r="C33" s="42">
        <v>59230.425578552298</v>
      </c>
      <c r="D33" s="43">
        <v>2.454E-3</v>
      </c>
      <c r="E33">
        <f t="shared" si="6"/>
        <v>26731.026704725275</v>
      </c>
      <c r="F33">
        <f t="shared" si="7"/>
        <v>26731</v>
      </c>
      <c r="G33">
        <f t="shared" si="8"/>
        <v>3.1139552294916939E-2</v>
      </c>
      <c r="L33">
        <f t="shared" si="9"/>
        <v>3.1139552294916939E-2</v>
      </c>
      <c r="O33">
        <f t="shared" ca="1" si="10"/>
        <v>2.0873128370528571E-2</v>
      </c>
      <c r="Q33" s="2">
        <f t="shared" si="11"/>
        <v>44211.925578552298</v>
      </c>
      <c r="S33">
        <f t="shared" ca="1" si="12"/>
        <v>1.0539946019525386E-4</v>
      </c>
      <c r="V33" s="45" t="s">
        <v>56</v>
      </c>
    </row>
    <row r="34" spans="1:22" x14ac:dyDescent="0.2">
      <c r="A34" s="40" t="s">
        <v>54</v>
      </c>
      <c r="B34" s="41" t="s">
        <v>2</v>
      </c>
      <c r="C34" s="42">
        <v>59231.570478588343</v>
      </c>
      <c r="D34" s="43">
        <v>3.2799999999999999E-3</v>
      </c>
      <c r="E34">
        <f t="shared" si="6"/>
        <v>26732.008550598926</v>
      </c>
      <c r="F34">
        <f t="shared" si="7"/>
        <v>26732</v>
      </c>
      <c r="G34">
        <f t="shared" si="8"/>
        <v>9.9705883403657936E-3</v>
      </c>
      <c r="L34">
        <f t="shared" si="9"/>
        <v>9.9705883403657936E-3</v>
      </c>
      <c r="O34">
        <f t="shared" ca="1" si="10"/>
        <v>2.0914961951980615E-2</v>
      </c>
      <c r="Q34" s="2">
        <f t="shared" si="11"/>
        <v>44213.070478588343</v>
      </c>
      <c r="S34">
        <f t="shared" ca="1" si="12"/>
        <v>1.1977931375061085E-4</v>
      </c>
      <c r="V34" s="45" t="s">
        <v>56</v>
      </c>
    </row>
    <row r="35" spans="1:22" x14ac:dyDescent="0.2">
      <c r="A35" s="40" t="s">
        <v>54</v>
      </c>
      <c r="B35" s="41" t="s">
        <v>51</v>
      </c>
      <c r="C35" s="42">
        <v>59237.422478785273</v>
      </c>
      <c r="D35" s="43">
        <v>1.9400000000000001E-3</v>
      </c>
      <c r="E35">
        <f t="shared" si="6"/>
        <v>26737.027121710013</v>
      </c>
      <c r="F35">
        <f t="shared" si="7"/>
        <v>26737</v>
      </c>
      <c r="G35">
        <f t="shared" si="8"/>
        <v>3.1625785268261097E-2</v>
      </c>
      <c r="L35">
        <f t="shared" si="9"/>
        <v>3.1625785268261097E-2</v>
      </c>
      <c r="O35">
        <f t="shared" ca="1" si="10"/>
        <v>2.1124129859241281E-2</v>
      </c>
      <c r="Q35" s="2">
        <f t="shared" si="11"/>
        <v>44218.922478785273</v>
      </c>
      <c r="S35">
        <f t="shared" ca="1" si="12"/>
        <v>1.1028476632979517E-4</v>
      </c>
      <c r="V35" s="45" t="s">
        <v>56</v>
      </c>
    </row>
    <row r="36" spans="1:22" x14ac:dyDescent="0.2">
      <c r="A36" s="40" t="s">
        <v>54</v>
      </c>
      <c r="B36" s="41" t="s">
        <v>2</v>
      </c>
      <c r="C36" s="42">
        <v>59238.567298815586</v>
      </c>
      <c r="D36" s="43">
        <v>3.9480000000000001E-3</v>
      </c>
      <c r="E36">
        <f t="shared" si="6"/>
        <v>26738.008898972173</v>
      </c>
      <c r="F36">
        <f t="shared" si="7"/>
        <v>26738</v>
      </c>
      <c r="G36">
        <f t="shared" si="8"/>
        <v>1.0376815582276322E-2</v>
      </c>
      <c r="L36">
        <f t="shared" si="9"/>
        <v>1.0376815582276322E-2</v>
      </c>
      <c r="O36">
        <f t="shared" ca="1" si="10"/>
        <v>2.1165963440693547E-2</v>
      </c>
      <c r="Q36" s="2">
        <f t="shared" si="11"/>
        <v>44220.067298815586</v>
      </c>
      <c r="S36">
        <f t="shared" ca="1" si="12"/>
        <v>1.16405711510789E-4</v>
      </c>
      <c r="V36" s="45" t="s">
        <v>56</v>
      </c>
    </row>
    <row r="37" spans="1:22" x14ac:dyDescent="0.2">
      <c r="A37" s="40" t="s">
        <v>54</v>
      </c>
      <c r="B37" s="41" t="s">
        <v>51</v>
      </c>
      <c r="C37" s="42">
        <v>59251.415608762763</v>
      </c>
      <c r="D37" s="43">
        <v>1.9480000000000001E-3</v>
      </c>
      <c r="E37">
        <f t="shared" si="6"/>
        <v>26749.027380680527</v>
      </c>
      <c r="F37">
        <f t="shared" si="7"/>
        <v>26749</v>
      </c>
      <c r="G37">
        <f t="shared" si="8"/>
        <v>3.1927762756822631E-2</v>
      </c>
      <c r="L37">
        <f t="shared" si="9"/>
        <v>3.1927762756822631E-2</v>
      </c>
      <c r="O37">
        <f t="shared" ca="1" si="10"/>
        <v>2.1626132836666923E-2</v>
      </c>
      <c r="Q37" s="2">
        <f t="shared" si="11"/>
        <v>44232.915608762763</v>
      </c>
      <c r="S37">
        <f t="shared" ca="1" si="12"/>
        <v>1.061235790118473E-4</v>
      </c>
      <c r="V37" s="45" t="s">
        <v>56</v>
      </c>
    </row>
    <row r="38" spans="1:22" x14ac:dyDescent="0.2">
      <c r="A38" s="40" t="s">
        <v>54</v>
      </c>
      <c r="B38" s="41" t="s">
        <v>2</v>
      </c>
      <c r="C38" s="42">
        <v>59252.56163875293</v>
      </c>
      <c r="D38" s="43">
        <v>3.3430000000000001E-3</v>
      </c>
      <c r="E38">
        <f t="shared" si="6"/>
        <v>26750.010195582705</v>
      </c>
      <c r="F38">
        <f t="shared" si="7"/>
        <v>26750</v>
      </c>
      <c r="G38">
        <f t="shared" si="8"/>
        <v>1.1888752924278378E-2</v>
      </c>
      <c r="L38">
        <f t="shared" si="9"/>
        <v>1.1888752924278378E-2</v>
      </c>
      <c r="O38">
        <f t="shared" ca="1" si="10"/>
        <v>2.1667966418119189E-2</v>
      </c>
      <c r="Q38" s="2">
        <f t="shared" si="11"/>
        <v>44234.06163875293</v>
      </c>
      <c r="S38">
        <f t="shared" ca="1" si="12"/>
        <v>9.5633016558118196E-5</v>
      </c>
      <c r="V38" s="45" t="s">
        <v>56</v>
      </c>
    </row>
    <row r="39" spans="1:22" x14ac:dyDescent="0.2">
      <c r="A39" s="42"/>
      <c r="B39" s="42"/>
      <c r="C39" s="44"/>
      <c r="D39" s="44"/>
    </row>
    <row r="40" spans="1:22" x14ac:dyDescent="0.2">
      <c r="C40" s="8"/>
      <c r="D40" s="8"/>
    </row>
    <row r="41" spans="1:22" x14ac:dyDescent="0.2">
      <c r="C41" s="8"/>
      <c r="D41" s="8"/>
    </row>
    <row r="42" spans="1:22" x14ac:dyDescent="0.2">
      <c r="C42" s="8"/>
      <c r="D42" s="8"/>
    </row>
    <row r="43" spans="1:22" x14ac:dyDescent="0.2">
      <c r="C43" s="8"/>
      <c r="D43" s="8"/>
    </row>
    <row r="44" spans="1:22" x14ac:dyDescent="0.2">
      <c r="C44" s="8"/>
      <c r="D44" s="8"/>
    </row>
    <row r="45" spans="1:22" x14ac:dyDescent="0.2">
      <c r="C45" s="8"/>
      <c r="D45" s="8"/>
    </row>
    <row r="46" spans="1:22" x14ac:dyDescent="0.2">
      <c r="C46" s="8"/>
      <c r="D46" s="8"/>
    </row>
    <row r="47" spans="1:22" x14ac:dyDescent="0.2">
      <c r="C47" s="8"/>
      <c r="D47" s="8"/>
    </row>
    <row r="48" spans="1:22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173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2024-01-16T04:20:44Z</dcterms:modified>
</cp:coreProperties>
</file>