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15E59EF-41CE-4C40-A8E2-582AD4C72DA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E24" i="1"/>
  <c r="F24" i="1" s="1"/>
  <c r="G24" i="1" s="1"/>
  <c r="K24" i="1" s="1"/>
  <c r="E23" i="1"/>
  <c r="F23" i="1"/>
  <c r="G23" i="1" s="1"/>
  <c r="I23" i="1" s="1"/>
  <c r="Q22" i="1"/>
  <c r="Q23" i="1"/>
  <c r="D9" i="1"/>
  <c r="E9" i="1"/>
  <c r="F16" i="1"/>
  <c r="C17" i="1"/>
  <c r="Q21" i="1"/>
  <c r="E22" i="1"/>
  <c r="F22" i="1"/>
  <c r="G22" i="1" s="1"/>
  <c r="K22" i="1" s="1"/>
  <c r="E21" i="1"/>
  <c r="F21" i="1"/>
  <c r="G21" i="1" s="1"/>
  <c r="I21" i="1" s="1"/>
  <c r="C11" i="1"/>
  <c r="C12" i="1"/>
  <c r="C16" i="1" l="1"/>
  <c r="D18" i="1" s="1"/>
  <c r="C15" i="1"/>
  <c r="F18" i="1" s="1"/>
  <c r="O23" i="1"/>
  <c r="O21" i="1"/>
  <c r="O24" i="1"/>
  <c r="O22" i="1"/>
  <c r="F17" i="1"/>
  <c r="F19" i="1" l="1"/>
  <c r="C18" i="1"/>
</calcChain>
</file>

<file path=xl/sharedStrings.xml><?xml version="1.0" encoding="utf-8"?>
<sst xmlns="http://schemas.openxmlformats.org/spreadsheetml/2006/main" count="58" uniqueCount="52">
  <si>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</si>
  <si>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</si>
  <si>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</si>
  <si>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</si>
  <si>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</si>
  <si>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</si>
  <si>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</si>
  <si>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</si>
  <si>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</si>
  <si>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</si>
  <si>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</si>
  <si>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</si>
  <si>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</si>
  <si>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</si>
  <si>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</si>
  <si>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</si>
  <si>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</si>
  <si>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</si>
  <si>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</si>
  <si>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</si>
  <si>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</si>
  <si>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</si>
  <si>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</si>
  <si>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</si>
  <si>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</si>
  <si>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</si>
  <si>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</si>
  <si>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</si>
  <si>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</si>
  <si>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</si>
  <si>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</si>
  <si>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</si>
  <si>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</si>
  <si>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</si>
  <si>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</si>
  <si>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</si>
  <si>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</si>
  <si>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</si>
  <si>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</si>
  <si>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</si>
  <si>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</si>
  <si>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</si>
  <si>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</si>
  <si>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CW CMa</t>
  </si>
  <si>
    <t>G6537-1289</t>
  </si>
  <si>
    <t>EA/DM</t>
  </si>
  <si>
    <t>pr_0</t>
  </si>
  <si>
    <t>A0V</t>
  </si>
  <si>
    <t>CW CMa / GSC 6537-1289</t>
  </si>
  <si>
    <t>Kreimer</t>
  </si>
  <si>
    <t>GCVS</t>
  </si>
  <si>
    <t>JAVSO..47..263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</si>
</sst>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34" fillId="0" borderId="0" xfId="0" applyFont="1">
      <alignment vertical="top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CMa - O-C Diagr.</a:t>
            </a:r>
          </a:p>
        </c:rich>
      </c:tx>
      <c:layout>
        <c:manualLayout>
          <c:xMode val="edge"/>
          <c:yMode val="edge"/>
          <c:x val="0.3789473684210526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1078</c:v>
                </c:pt>
                <c:pt idx="2">
                  <c:v>2513</c:v>
                </c:pt>
                <c:pt idx="3">
                  <c:v>2862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9-4EF5-BACE-8F3C50152E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1078</c:v>
                </c:pt>
                <c:pt idx="2">
                  <c:v>2513</c:v>
                </c:pt>
                <c:pt idx="3">
                  <c:v>2862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2">
                  <c:v>-1.8227000000479165E-2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79-4EF5-BACE-8F3C50152E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1078</c:v>
                </c:pt>
                <c:pt idx="2">
                  <c:v>2513</c:v>
                </c:pt>
                <c:pt idx="3">
                  <c:v>2862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79-4EF5-BACE-8F3C50152E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1078</c:v>
                </c:pt>
                <c:pt idx="2">
                  <c:v>2513</c:v>
                </c:pt>
                <c:pt idx="3">
                  <c:v>2862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-1.6662000001815613E-2</c:v>
                </c:pt>
                <c:pt idx="3">
                  <c:v>-2.0997999999963213E-2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79-4EF5-BACE-8F3C50152E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1078</c:v>
                </c:pt>
                <c:pt idx="2">
                  <c:v>2513</c:v>
                </c:pt>
                <c:pt idx="3">
                  <c:v>2862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79-4EF5-BACE-8F3C50152E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1078</c:v>
                </c:pt>
                <c:pt idx="2">
                  <c:v>2513</c:v>
                </c:pt>
                <c:pt idx="3">
                  <c:v>2862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79-4EF5-BACE-8F3C50152E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1078</c:v>
                </c:pt>
                <c:pt idx="2">
                  <c:v>2513</c:v>
                </c:pt>
                <c:pt idx="3">
                  <c:v>2862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79-4EF5-BACE-8F3C50152E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1078</c:v>
                </c:pt>
                <c:pt idx="2">
                  <c:v>2513</c:v>
                </c:pt>
                <c:pt idx="3">
                  <c:v>2862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-3.6311507355374379E-3</c:v>
                </c:pt>
                <c:pt idx="1">
                  <c:v>-1.0540908062485629E-2</c:v>
                </c:pt>
                <c:pt idx="2">
                  <c:v>-1.9738961647059523E-2</c:v>
                </c:pt>
                <c:pt idx="3">
                  <c:v>-2.1975979557175403E-2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79-4EF5-BACE-8F3C50152E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1078</c:v>
                </c:pt>
                <c:pt idx="2">
                  <c:v>2513</c:v>
                </c:pt>
                <c:pt idx="3">
                  <c:v>2862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79-4EF5-BACE-8F3C50152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288368"/>
        <c:axId val="1"/>
      </c:scatterChart>
      <c:valAx>
        <c:axId val="66928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288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C6122B-07C3-5609-2340-94A3012BB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8" t="s">
        <v>43</v>
      </c>
      <c r="G1" s="31">
        <v>0</v>
      </c>
      <c r="H1" s="32"/>
      <c r="I1" s="39" t="s">
        <v>44</v>
      </c>
      <c r="J1" s="38" t="s">
        <v>43</v>
      </c>
      <c r="K1" s="40">
        <v>7.2152500000000002</v>
      </c>
      <c r="L1" s="34">
        <v>-23.473700000000001</v>
      </c>
      <c r="M1" s="35">
        <v>52500.031999999999</v>
      </c>
      <c r="N1" s="35">
        <v>2.1179790000000001</v>
      </c>
      <c r="O1" s="33" t="s">
        <v>45</v>
      </c>
      <c r="P1" s="41">
        <v>8.58</v>
      </c>
      <c r="Q1" s="41">
        <v>8.9</v>
      </c>
      <c r="R1" s="42" t="s">
        <v>46</v>
      </c>
      <c r="S1" s="33" t="s">
        <v>47</v>
      </c>
    </row>
    <row r="2" spans="1:19" x14ac:dyDescent="0.2">
      <c r="A2" t="s">
        <v>25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54783.1967</v>
      </c>
      <c r="D4" s="28">
        <v>2.1179752999999999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50">
        <v>52500.031999999999</v>
      </c>
      <c r="D7" s="29" t="s">
        <v>49</v>
      </c>
    </row>
    <row r="8" spans="1:19" x14ac:dyDescent="0.2">
      <c r="A8" t="s">
        <v>5</v>
      </c>
      <c r="C8" s="50">
        <v>2.1179790000000001</v>
      </c>
      <c r="D8" s="29" t="s">
        <v>49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-3.6311507355374379E-3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-6.4097934387274507E-6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58561.665922020446</v>
      </c>
      <c r="E15" s="14" t="s">
        <v>36</v>
      </c>
      <c r="F15" s="36">
        <v>1</v>
      </c>
    </row>
    <row r="16" spans="1:19" x14ac:dyDescent="0.2">
      <c r="A16" s="16" t="s">
        <v>6</v>
      </c>
      <c r="B16" s="10"/>
      <c r="C16" s="17">
        <f ca="1">+C8+C12</f>
        <v>2.1179725902065614</v>
      </c>
      <c r="E16" s="14" t="s">
        <v>32</v>
      </c>
      <c r="F16" s="37">
        <f ca="1">NOW()+15018.5+$C$5/24</f>
        <v>60335.697813541665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3700.5</v>
      </c>
    </row>
    <row r="18" spans="1:21" ht="14.25" thickTop="1" thickBot="1" x14ac:dyDescent="0.25">
      <c r="A18" s="16" t="s">
        <v>7</v>
      </c>
      <c r="B18" s="10"/>
      <c r="C18" s="19">
        <f ca="1">+C15</f>
        <v>58561.665922020446</v>
      </c>
      <c r="D18" s="20">
        <f ca="1">+C16</f>
        <v>2.1179725902065614</v>
      </c>
      <c r="E18" s="14" t="s">
        <v>38</v>
      </c>
      <c r="F18" s="23">
        <f ca="1">ROUND(2*(F16-$C$15)/$C$16,0)/2+F15</f>
        <v>838.5</v>
      </c>
    </row>
    <row r="19" spans="1:21" ht="13.5" thickTop="1" x14ac:dyDescent="0.2">
      <c r="E19" s="14" t="s">
        <v>33</v>
      </c>
      <c r="F19" s="18">
        <f ca="1">+$C$15+$C$16*F18-15018.5-$C$5/24</f>
        <v>45319.481772241983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49</v>
      </c>
      <c r="C21" s="8">
        <v>52500.031999999999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-3.6311507355374379E-3</v>
      </c>
      <c r="Q21" s="2">
        <f>+C21-15018.5</f>
        <v>37481.531999999999</v>
      </c>
    </row>
    <row r="22" spans="1:21" x14ac:dyDescent="0.2">
      <c r="A22" t="s">
        <v>50</v>
      </c>
      <c r="C22" s="8">
        <v>54783.1967</v>
      </c>
      <c r="D22" s="8"/>
      <c r="E22">
        <f>+(C22-C$7)/C$8</f>
        <v>1077.9921330664756</v>
      </c>
      <c r="F22">
        <f>ROUND(2*E22,0)/2</f>
        <v>1078</v>
      </c>
      <c r="G22">
        <f>+C22-(C$7+F22*C$8)</f>
        <v>-1.6662000001815613E-2</v>
      </c>
      <c r="K22">
        <f>+G22</f>
        <v>-1.6662000001815613E-2</v>
      </c>
      <c r="O22">
        <f ca="1">+C$11+C$12*$F22</f>
        <v>-1.0540908062485629E-2</v>
      </c>
      <c r="Q22" s="2">
        <f>+C22-15018.5</f>
        <v>39764.6967</v>
      </c>
    </row>
    <row r="23" spans="1:21" x14ac:dyDescent="0.2">
      <c r="A23" s="43" t="s">
        <v>0</v>
      </c>
      <c r="B23" s="44" t="s">
        <v>1</v>
      </c>
      <c r="C23" s="45">
        <v>57822.495000000003</v>
      </c>
      <c r="D23" s="46">
        <v>5.0000000000000001E-3</v>
      </c>
      <c r="E23">
        <f>+(C23-C$7)/C$8</f>
        <v>2512.9913941545233</v>
      </c>
      <c r="F23">
        <f>ROUND(2*E23,0)/2</f>
        <v>2513</v>
      </c>
      <c r="G23">
        <f>+C23-(C$7+F23*C$8)</f>
        <v>-1.8227000000479165E-2</v>
      </c>
      <c r="I23">
        <f>+G23</f>
        <v>-1.8227000000479165E-2</v>
      </c>
      <c r="O23">
        <f ca="1">+C$11+C$12*$F23</f>
        <v>-1.9738961647059523E-2</v>
      </c>
      <c r="Q23" s="2">
        <f>+C23-15018.5</f>
        <v>42803.995000000003</v>
      </c>
    </row>
    <row r="24" spans="1:21" x14ac:dyDescent="0.2">
      <c r="A24" s="47" t="s">
        <v>51</v>
      </c>
      <c r="B24" s="48" t="s">
        <v>1</v>
      </c>
      <c r="C24" s="49">
        <v>58561.666899999997</v>
      </c>
      <c r="D24" s="49">
        <v>5.9999999999999995E-4</v>
      </c>
      <c r="E24">
        <f>+(C24-C$7)/C$8</f>
        <v>2861.9900858318224</v>
      </c>
      <c r="F24">
        <f>ROUND(2*E24,0)/2</f>
        <v>2862</v>
      </c>
      <c r="G24">
        <f>+C24-(C$7+F24*C$8)</f>
        <v>-2.0997999999963213E-2</v>
      </c>
      <c r="K24">
        <f>+G24</f>
        <v>-2.0997999999963213E-2</v>
      </c>
      <c r="O24">
        <f ca="1">+C$11+C$12*$F24</f>
        <v>-2.1975979557175403E-2</v>
      </c>
      <c r="Q24" s="2">
        <f>+C24-15018.5</f>
        <v>43543.166899999997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8" type="noConversion"/>
  <hyperlinks>
    <hyperlink ref="H172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2024-01-26T03:44:51Z</dcterms:modified>
</cp:coreProperties>
</file>