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34376EF-9CB0-4F4C-BACD-C7D0F401D6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E32" i="1"/>
  <c r="F32" i="1" s="1"/>
  <c r="G32" i="1" s="1"/>
  <c r="I32" i="1" s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G25" i="2"/>
  <c r="C25" i="2"/>
  <c r="E22" i="1"/>
  <c r="F22" i="1"/>
  <c r="G22" i="1" s="1"/>
  <c r="I22" i="1" s="1"/>
  <c r="C21" i="1"/>
  <c r="G24" i="2"/>
  <c r="C24" i="2"/>
  <c r="G23" i="2"/>
  <c r="C23" i="2"/>
  <c r="G22" i="2"/>
  <c r="C22" i="2"/>
  <c r="G21" i="2"/>
  <c r="C21" i="2"/>
  <c r="E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E13" i="2"/>
  <c r="G12" i="2"/>
  <c r="C12" i="2"/>
  <c r="G11" i="2"/>
  <c r="C11" i="2"/>
  <c r="E11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E21" i="1"/>
  <c r="F21" i="1"/>
  <c r="G21" i="1"/>
  <c r="H21" i="1" s="1"/>
  <c r="E9" i="1"/>
  <c r="F16" i="1"/>
  <c r="F17" i="1" s="1"/>
  <c r="C17" i="1"/>
  <c r="Q21" i="1"/>
  <c r="E14" i="2"/>
  <c r="E20" i="2"/>
  <c r="E12" i="2"/>
  <c r="E37" i="1"/>
  <c r="F37" i="1"/>
  <c r="G37" i="1" s="1"/>
  <c r="I37" i="1" s="1"/>
  <c r="E29" i="1"/>
  <c r="F29" i="1"/>
  <c r="E34" i="1"/>
  <c r="F34" i="1"/>
  <c r="G34" i="1" s="1"/>
  <c r="I34" i="1" s="1"/>
  <c r="E26" i="1"/>
  <c r="E15" i="2" s="1"/>
  <c r="F26" i="1"/>
  <c r="G26" i="1" s="1"/>
  <c r="I26" i="1" s="1"/>
  <c r="E31" i="1"/>
  <c r="F31" i="1"/>
  <c r="G31" i="1"/>
  <c r="I31" i="1"/>
  <c r="E23" i="1"/>
  <c r="F23" i="1"/>
  <c r="G23" i="1"/>
  <c r="I23" i="1"/>
  <c r="E36" i="1"/>
  <c r="F36" i="1"/>
  <c r="G36" i="1"/>
  <c r="I36" i="1"/>
  <c r="E28" i="1"/>
  <c r="F28" i="1"/>
  <c r="G28" i="1"/>
  <c r="I28" i="1"/>
  <c r="E33" i="1"/>
  <c r="F33" i="1"/>
  <c r="G33" i="1" s="1"/>
  <c r="I33" i="1" s="1"/>
  <c r="E25" i="1"/>
  <c r="F25" i="1"/>
  <c r="G25" i="1"/>
  <c r="I25" i="1"/>
  <c r="E30" i="1"/>
  <c r="F30" i="1" s="1"/>
  <c r="G30" i="1" s="1"/>
  <c r="I30" i="1" s="1"/>
  <c r="E35" i="1"/>
  <c r="E24" i="2" s="1"/>
  <c r="G29" i="1"/>
  <c r="I29" i="1"/>
  <c r="E27" i="1"/>
  <c r="F27" i="1" s="1"/>
  <c r="G27" i="1" s="1"/>
  <c r="I27" i="1" s="1"/>
  <c r="E18" i="2"/>
  <c r="E23" i="2"/>
  <c r="E22" i="2"/>
  <c r="E17" i="2"/>
  <c r="E25" i="2"/>
  <c r="E19" i="2" l="1"/>
  <c r="F35" i="1"/>
  <c r="G35" i="1" s="1"/>
  <c r="E16" i="2"/>
  <c r="C12" i="1"/>
  <c r="C11" i="1"/>
  <c r="O22" i="1" l="1"/>
  <c r="O24" i="1"/>
  <c r="O31" i="1"/>
  <c r="O32" i="1"/>
  <c r="O30" i="1"/>
  <c r="C15" i="1"/>
  <c r="F18" i="1" s="1"/>
  <c r="O21" i="1"/>
  <c r="O25" i="1"/>
  <c r="O28" i="1"/>
  <c r="O37" i="1"/>
  <c r="O29" i="1"/>
  <c r="O35" i="1"/>
  <c r="O33" i="1"/>
  <c r="O34" i="1"/>
  <c r="O26" i="1"/>
  <c r="O36" i="1"/>
  <c r="O27" i="1"/>
  <c r="O23" i="1"/>
  <c r="C16" i="1"/>
  <c r="D18" i="1" s="1"/>
  <c r="I35" i="1"/>
  <c r="F19" i="1" l="1"/>
  <c r="C18" i="1"/>
</calcChain>
</file>

<file path=xl/sharedStrings.xml><?xml version="1.0" encoding="utf-8"?>
<sst xmlns="http://schemas.openxmlformats.org/spreadsheetml/2006/main" count="209" uniqueCount="104">
  <si>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</si>
  <si>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</si>
  <si>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</si>
  <si>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</si>
  <si>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</si>
  <si>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</si>
  <si>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</si>
  <si>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</si>
  <si>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</si>
  <si>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</si>
  <si>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</si>
  <si>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</si>
  <si>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</si>
  <si>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</si>
  <si>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</si>
  <si>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</si>
  <si>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</si>
  <si>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</si>
  <si>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</si>
  <si>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</si>
  <si>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</si>
  <si>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</si>
  <si>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</si>
  <si>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</si>
  <si>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</si>
  <si>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</si>
  <si>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</si>
  <si>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</si>
  <si>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</si>
  <si>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</si>
  <si>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</si>
  <si>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</si>
  <si>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</si>
  <si>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</si>
  <si>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</si>
  <si>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</si>
  <si>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</si>
  <si>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</si>
  <si>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</si>
  <si>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</si>
  <si>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</si>
  <si>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DP CMa</t>
  </si>
  <si>
    <t>EA</t>
  </si>
  <si>
    <t>DP CMa / GSC 28884.128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</si>
  <si>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</si>
  <si>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</si>
  <si>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</si>
  <si>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</si>
  <si>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</si>
  <si>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</si>
  <si>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</si>
  <si>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2425925.668 </t>
  </si>
  <si>
    <t> 10.11.1929 04:01 </t>
  </si>
  <si>
    <t> 0.160 </t>
  </si>
  <si>
    <t>P </t>
  </si>
  <si>
    <t> Ahnert &amp; Huth </t>
  </si>
  <si>
    <t> VSS 2.89 </t>
  </si>
  <si>
    <t>2426352.446 </t>
  </si>
  <si>
    <t> 10.01.1931 22:42 </t>
  </si>
  <si>
    <t> -0.050 </t>
  </si>
  <si>
    <t> W.Wenzel </t>
  </si>
  <si>
    <t> MVS 735 </t>
  </si>
  <si>
    <t>2426420.333 </t>
  </si>
  <si>
    <t> 19.03.1931 19:59 </t>
  </si>
  <si>
    <t> 0.061 </t>
  </si>
  <si>
    <t>2428250.317 </t>
  </si>
  <si>
    <t> 22.03.1936 19:36 </t>
  </si>
  <si>
    <t> 0.096 </t>
  </si>
  <si>
    <t>2428267.327 </t>
  </si>
  <si>
    <t> 08.04.1936 19:50 </t>
  </si>
  <si>
    <t> 0.162 </t>
  </si>
  <si>
    <t>2429578.676 </t>
  </si>
  <si>
    <t> 11.11.1939 04:13 </t>
  </si>
  <si>
    <t> 0.048 </t>
  </si>
  <si>
    <t>2429619.629 </t>
  </si>
  <si>
    <t> 22.12.1939 03:05 </t>
  </si>
  <si>
    <t> 0.335 </t>
  </si>
  <si>
    <t>2429697.415 </t>
  </si>
  <si>
    <t> 08.03.1940 21:57 </t>
  </si>
  <si>
    <t> 0.179 </t>
  </si>
  <si>
    <t>2430070.377 </t>
  </si>
  <si>
    <t> 16.03.1941 21:02 </t>
  </si>
  <si>
    <t> 0.373 </t>
  </si>
  <si>
    <t>2430327.610 </t>
  </si>
  <si>
    <t> 29.11.1941 02:38 </t>
  </si>
  <si>
    <t> 0.058 </t>
  </si>
  <si>
    <t>2430375.435 </t>
  </si>
  <si>
    <t> 15.01.1942 22:26 </t>
  </si>
  <si>
    <t> 0.440 </t>
  </si>
  <si>
    <t>2430378.473 </t>
  </si>
  <si>
    <t> 18.01.1942 23:21 </t>
  </si>
  <si>
    <t> 0.089 </t>
  </si>
  <si>
    <t>2430734.526 </t>
  </si>
  <si>
    <t> 10.01.1943 00:37 </t>
  </si>
  <si>
    <t> 0.319 </t>
  </si>
  <si>
    <t>2431090.476 </t>
  </si>
  <si>
    <t> 31.12.1943 23:25 </t>
  </si>
  <si>
    <t> 0.445 </t>
  </si>
  <si>
    <t>2431144.402 </t>
  </si>
  <si>
    <t> 23.02.1944 21:38 </t>
  </si>
  <si>
    <t> 0.151 </t>
  </si>
  <si>
    <t>II</t>
  </si>
  <si>
    <t>GCVS 4</t>
  </si>
  <si>
    <t>Malkov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</si>
</sst>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CMa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0-4AF7-A88B-730F1748FF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8.7239000000408851E-2</c:v>
                </c:pt>
                <c:pt idx="2">
                  <c:v>-0.141578999999183</c:v>
                </c:pt>
                <c:pt idx="3">
                  <c:v>-3.3439000002545072E-2</c:v>
                </c:pt>
                <c:pt idx="4">
                  <c:v>-7.8659000002517132E-2</c:v>
                </c:pt>
                <c:pt idx="5">
                  <c:v>-1.3373999998293584E-2</c:v>
                </c:pt>
                <c:pt idx="6">
                  <c:v>-0.18531500000244705</c:v>
                </c:pt>
                <c:pt idx="7">
                  <c:v>0.10036899999977322</c:v>
                </c:pt>
                <c:pt idx="8">
                  <c:v>-5.9320000000298023E-2</c:v>
                </c:pt>
                <c:pt idx="9">
                  <c:v>0.11895000000004075</c:v>
                </c:pt>
                <c:pt idx="10">
                  <c:v>-0.20771800000147778</c:v>
                </c:pt>
                <c:pt idx="11">
                  <c:v>0.17208000000027823</c:v>
                </c:pt>
                <c:pt idx="12">
                  <c:v>-0.17886299999736366</c:v>
                </c:pt>
                <c:pt idx="13">
                  <c:v>3.5122000001138076E-2</c:v>
                </c:pt>
                <c:pt idx="14">
                  <c:v>0.14610699999684584</c:v>
                </c:pt>
                <c:pt idx="15">
                  <c:v>-0.1509810000025027</c:v>
                </c:pt>
                <c:pt idx="16">
                  <c:v>0.43638400000054389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20-4AF7-A88B-730F1748FF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20-4AF7-A88B-730F1748FF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20-4AF7-A88B-730F1748FF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20-4AF7-A88B-730F1748FF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20-4AF7-A88B-730F1748FF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20-4AF7-A88B-730F1748FF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-2.8254297774271322E-2</c:v>
                </c:pt>
                <c:pt idx="1">
                  <c:v>-8.1915056867560357E-2</c:v>
                </c:pt>
                <c:pt idx="2">
                  <c:v>-7.417020503966297E-2</c:v>
                </c:pt>
                <c:pt idx="3">
                  <c:v>-7.2940863479679263E-2</c:v>
                </c:pt>
                <c:pt idx="4">
                  <c:v>-3.9748641360119033E-2</c:v>
                </c:pt>
                <c:pt idx="5">
                  <c:v>-3.9441305970123103E-2</c:v>
                </c:pt>
                <c:pt idx="6">
                  <c:v>-1.5653546784438269E-2</c:v>
                </c:pt>
                <c:pt idx="7">
                  <c:v>-1.4915941848448043E-2</c:v>
                </c:pt>
                <c:pt idx="8">
                  <c:v>-1.3502199054466774E-2</c:v>
                </c:pt>
                <c:pt idx="9">
                  <c:v>-6.7408204745563575E-3</c:v>
                </c:pt>
                <c:pt idx="10">
                  <c:v>-2.0693225466182491E-3</c:v>
                </c:pt>
                <c:pt idx="11">
                  <c:v>-1.2087834546296514E-3</c:v>
                </c:pt>
                <c:pt idx="12">
                  <c:v>-1.1473163766304653E-3</c:v>
                </c:pt>
                <c:pt idx="13">
                  <c:v>5.3067268132840247E-3</c:v>
                </c:pt>
                <c:pt idx="14">
                  <c:v>1.1760770003198511E-2</c:v>
                </c:pt>
                <c:pt idx="15">
                  <c:v>1.2744243251185481E-2</c:v>
                </c:pt>
                <c:pt idx="16">
                  <c:v>0.40889956095593677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20-4AF7-A88B-730F1748FF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-873</c:v>
                </c:pt>
                <c:pt idx="2">
                  <c:v>-747</c:v>
                </c:pt>
                <c:pt idx="3">
                  <c:v>-727</c:v>
                </c:pt>
                <c:pt idx="4">
                  <c:v>-187</c:v>
                </c:pt>
                <c:pt idx="5">
                  <c:v>-182</c:v>
                </c:pt>
                <c:pt idx="6">
                  <c:v>205</c:v>
                </c:pt>
                <c:pt idx="7">
                  <c:v>217</c:v>
                </c:pt>
                <c:pt idx="8">
                  <c:v>240</c:v>
                </c:pt>
                <c:pt idx="9">
                  <c:v>350</c:v>
                </c:pt>
                <c:pt idx="10">
                  <c:v>426</c:v>
                </c:pt>
                <c:pt idx="11">
                  <c:v>440</c:v>
                </c:pt>
                <c:pt idx="12">
                  <c:v>441</c:v>
                </c:pt>
                <c:pt idx="13">
                  <c:v>546</c:v>
                </c:pt>
                <c:pt idx="14">
                  <c:v>651</c:v>
                </c:pt>
                <c:pt idx="15">
                  <c:v>667</c:v>
                </c:pt>
                <c:pt idx="16">
                  <c:v>7112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20-4AF7-A88B-730F1748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4896"/>
        <c:axId val="1"/>
      </c:scatterChart>
      <c:valAx>
        <c:axId val="681674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4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1D3999-EDBD-DDE7-457A-DD1293214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9" sqref="F9:F10"/>
    </sheetView>
  </sheetViews>
  <sheetFormatPr defaultColWidth="10.28515625" defaultRowHeight="12.75" x14ac:dyDescent="0.2"/>
  <cols>
    <col min="1" max="1" width="14.42578125" customWidth="1"/>
    <col min="2" max="2" width="7.4257812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43</v>
      </c>
      <c r="F1" s="38" t="s">
        <v>41</v>
      </c>
      <c r="G1" s="32">
        <v>7.2359200000000001</v>
      </c>
      <c r="H1" s="33">
        <v>-17.125900000000001</v>
      </c>
      <c r="I1" s="34">
        <v>28884.128000000001</v>
      </c>
      <c r="J1" s="34">
        <v>3.3889429999999998</v>
      </c>
      <c r="K1" s="31" t="s">
        <v>42</v>
      </c>
      <c r="L1" s="33"/>
      <c r="M1" s="34">
        <v>28884.128000000001</v>
      </c>
      <c r="N1" s="34">
        <v>3.3889429999999998</v>
      </c>
      <c r="O1" s="37" t="e">
        <v>#REF!</v>
      </c>
    </row>
    <row r="2" spans="1:15" x14ac:dyDescent="0.2">
      <c r="A2" t="s">
        <v>23</v>
      </c>
      <c r="B2" t="e">
        <v>#REF!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52986.726999999999</v>
      </c>
      <c r="D4" s="28">
        <v>3.3887946000000002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28884.128000000001</v>
      </c>
      <c r="D7" s="29" t="e">
        <v>#N/A</v>
      </c>
    </row>
    <row r="8" spans="1:15" x14ac:dyDescent="0.2">
      <c r="A8" t="s">
        <v>3</v>
      </c>
      <c r="C8" s="54">
        <v>3.3889429999999998</v>
      </c>
      <c r="D8" s="29" t="e">
        <v>#N/A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-2.8254297774271322E-2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6.1467077999185615E-5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52986.699515560955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3.3890044670779989</v>
      </c>
      <c r="E16" s="14" t="s">
        <v>30</v>
      </c>
      <c r="F16" s="36">
        <f ca="1">NOW()+15018.5+$C$5/24</f>
        <v>60335.700987731478</v>
      </c>
    </row>
    <row r="17" spans="1:18" ht="13.5" thickBot="1" x14ac:dyDescent="0.25">
      <c r="A17" s="14" t="s">
        <v>27</v>
      </c>
      <c r="B17" s="10"/>
      <c r="C17" s="10">
        <f>COUNT(C21:C2191)</f>
        <v>17</v>
      </c>
      <c r="E17" s="14" t="s">
        <v>35</v>
      </c>
      <c r="F17" s="15">
        <f ca="1">ROUND(2*(F16-$C$7)/$C$8,0)/2+F15</f>
        <v>9281.5</v>
      </c>
    </row>
    <row r="18" spans="1:18" ht="14.25" thickTop="1" thickBot="1" x14ac:dyDescent="0.25">
      <c r="A18" s="16" t="s">
        <v>5</v>
      </c>
      <c r="B18" s="10"/>
      <c r="C18" s="19">
        <f ca="1">+C15</f>
        <v>52986.699515560955</v>
      </c>
      <c r="D18" s="20">
        <f ca="1">+C16</f>
        <v>3.3890044670779989</v>
      </c>
      <c r="E18" s="14" t="s">
        <v>36</v>
      </c>
      <c r="F18" s="23">
        <f ca="1">ROUND(2*(F16-$C$15)/$C$16,0)/2+F15</f>
        <v>2169.5</v>
      </c>
    </row>
    <row r="19" spans="1:18" ht="13.5" thickTop="1" x14ac:dyDescent="0.2">
      <c r="E19" s="14" t="s">
        <v>31</v>
      </c>
      <c r="F19" s="18">
        <f ca="1">+$C$15+$C$16*F18-15018.5-$C$5/24</f>
        <v>45321.040540220012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31" t="s">
        <v>103</v>
      </c>
      <c r="C21" s="8">
        <f>C$7</f>
        <v>28884.128000000001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-2.8254297774271322E-2</v>
      </c>
      <c r="Q21" s="2">
        <f>+C21-15018.5</f>
        <v>13865.628000000001</v>
      </c>
    </row>
    <row r="22" spans="1:18" x14ac:dyDescent="0.2">
      <c r="A22" s="51" t="s">
        <v>56</v>
      </c>
      <c r="B22" s="53" t="s">
        <v>101</v>
      </c>
      <c r="C22" s="52">
        <v>25925.668000000001</v>
      </c>
      <c r="D22" s="52" t="s">
        <v>38</v>
      </c>
      <c r="E22">
        <f t="shared" ref="E22:E37" si="0">+(C22-C$7)/C$8</f>
        <v>-872.97425775529405</v>
      </c>
      <c r="F22">
        <f t="shared" ref="F22:F37" si="1">ROUND(2*E22,0)/2</f>
        <v>-873</v>
      </c>
      <c r="G22">
        <f t="shared" ref="G22:G37" si="2">+C22-(C$7+F22*C$8)</f>
        <v>8.7239000000408851E-2</v>
      </c>
      <c r="I22">
        <f>+G22</f>
        <v>8.7239000000408851E-2</v>
      </c>
      <c r="O22">
        <f t="shared" ref="O22:O37" ca="1" si="3">+C$11+C$12*$F22</f>
        <v>-8.1915056867560357E-2</v>
      </c>
      <c r="Q22" s="2">
        <f t="shared" ref="Q22:Q37" si="4">+C22-15018.5</f>
        <v>10907.168000000001</v>
      </c>
    </row>
    <row r="23" spans="1:18" x14ac:dyDescent="0.2">
      <c r="A23" s="51" t="s">
        <v>61</v>
      </c>
      <c r="B23" s="53" t="s">
        <v>101</v>
      </c>
      <c r="C23" s="52">
        <v>26352.446</v>
      </c>
      <c r="D23" s="52" t="s">
        <v>38</v>
      </c>
      <c r="E23">
        <f t="shared" si="0"/>
        <v>-747.04177674277821</v>
      </c>
      <c r="F23">
        <f t="shared" si="1"/>
        <v>-747</v>
      </c>
      <c r="G23">
        <f t="shared" si="2"/>
        <v>-0.141578999999183</v>
      </c>
      <c r="I23">
        <f>+G23</f>
        <v>-0.141578999999183</v>
      </c>
      <c r="O23">
        <f t="shared" ca="1" si="3"/>
        <v>-7.417020503966297E-2</v>
      </c>
      <c r="Q23" s="2">
        <f t="shared" si="4"/>
        <v>11333.946</v>
      </c>
    </row>
    <row r="24" spans="1:18" x14ac:dyDescent="0.2">
      <c r="A24" s="51" t="s">
        <v>56</v>
      </c>
      <c r="B24" s="53" t="s">
        <v>101</v>
      </c>
      <c r="C24" s="52">
        <v>26420.332999999999</v>
      </c>
      <c r="D24" s="52" t="s">
        <v>38</v>
      </c>
      <c r="E24">
        <f t="shared" si="0"/>
        <v>-727.00986708835228</v>
      </c>
      <c r="F24">
        <f t="shared" si="1"/>
        <v>-727</v>
      </c>
      <c r="G24">
        <f t="shared" si="2"/>
        <v>-3.3439000002545072E-2</v>
      </c>
      <c r="I24">
        <f>+G24</f>
        <v>-3.3439000002545072E-2</v>
      </c>
      <c r="O24">
        <f t="shared" ca="1" si="3"/>
        <v>-7.2940863479679263E-2</v>
      </c>
      <c r="Q24" s="2">
        <f t="shared" si="4"/>
        <v>11401.832999999999</v>
      </c>
    </row>
    <row r="25" spans="1:18" x14ac:dyDescent="0.2">
      <c r="A25" s="51" t="s">
        <v>56</v>
      </c>
      <c r="B25" s="53" t="s">
        <v>101</v>
      </c>
      <c r="C25" s="52">
        <v>28250.316999999999</v>
      </c>
      <c r="D25" s="52" t="s">
        <v>38</v>
      </c>
      <c r="E25">
        <f t="shared" si="0"/>
        <v>-187.02321048185277</v>
      </c>
      <c r="F25">
        <f t="shared" si="1"/>
        <v>-187</v>
      </c>
      <c r="G25">
        <f t="shared" si="2"/>
        <v>-7.8659000002517132E-2</v>
      </c>
      <c r="I25">
        <f>+G25</f>
        <v>-7.8659000002517132E-2</v>
      </c>
      <c r="O25">
        <f t="shared" ca="1" si="3"/>
        <v>-3.9748641360119033E-2</v>
      </c>
      <c r="Q25" s="2">
        <f t="shared" si="4"/>
        <v>13231.816999999999</v>
      </c>
    </row>
    <row r="26" spans="1:18" x14ac:dyDescent="0.2">
      <c r="A26" s="51" t="s">
        <v>56</v>
      </c>
      <c r="B26" s="53" t="s">
        <v>101</v>
      </c>
      <c r="C26" s="52">
        <v>28267.327000000001</v>
      </c>
      <c r="D26" s="52" t="s">
        <v>38</v>
      </c>
      <c r="E26">
        <f t="shared" si="0"/>
        <v>-182.00394636321695</v>
      </c>
      <c r="F26">
        <f t="shared" si="1"/>
        <v>-182</v>
      </c>
      <c r="G26">
        <f t="shared" si="2"/>
        <v>-1.3373999998293584E-2</v>
      </c>
      <c r="I26">
        <f>+G26</f>
        <v>-1.3373999998293584E-2</v>
      </c>
      <c r="O26">
        <f t="shared" ca="1" si="3"/>
        <v>-3.9441305970123103E-2</v>
      </c>
      <c r="Q26" s="2">
        <f t="shared" si="4"/>
        <v>13248.827000000001</v>
      </c>
    </row>
    <row r="27" spans="1:18" x14ac:dyDescent="0.2">
      <c r="A27" s="51" t="s">
        <v>61</v>
      </c>
      <c r="B27" s="53" t="s">
        <v>101</v>
      </c>
      <c r="C27" s="52">
        <v>29578.675999999999</v>
      </c>
      <c r="D27" s="52" t="s">
        <v>38</v>
      </c>
      <c r="E27">
        <f t="shared" si="0"/>
        <v>204.94531775836859</v>
      </c>
      <c r="F27">
        <f t="shared" si="1"/>
        <v>205</v>
      </c>
      <c r="G27">
        <f t="shared" si="2"/>
        <v>-0.18531500000244705</v>
      </c>
      <c r="I27">
        <f>+G27</f>
        <v>-0.18531500000244705</v>
      </c>
      <c r="O27">
        <f t="shared" ca="1" si="3"/>
        <v>-1.5653546784438269E-2</v>
      </c>
      <c r="Q27" s="2">
        <f t="shared" si="4"/>
        <v>14560.175999999999</v>
      </c>
    </row>
    <row r="28" spans="1:18" x14ac:dyDescent="0.2">
      <c r="A28" s="51" t="s">
        <v>56</v>
      </c>
      <c r="B28" s="53" t="s">
        <v>101</v>
      </c>
      <c r="C28" s="52">
        <v>29619.629000000001</v>
      </c>
      <c r="D28" s="52" t="s">
        <v>38</v>
      </c>
      <c r="E28">
        <f t="shared" si="0"/>
        <v>217.02961660907258</v>
      </c>
      <c r="F28">
        <f t="shared" si="1"/>
        <v>217</v>
      </c>
      <c r="G28">
        <f t="shared" si="2"/>
        <v>0.10036899999977322</v>
      </c>
      <c r="I28">
        <f>+G28</f>
        <v>0.10036899999977322</v>
      </c>
      <c r="O28">
        <f t="shared" ca="1" si="3"/>
        <v>-1.4915941848448043E-2</v>
      </c>
      <c r="Q28" s="2">
        <f t="shared" si="4"/>
        <v>14601.129000000001</v>
      </c>
    </row>
    <row r="29" spans="1:18" x14ac:dyDescent="0.2">
      <c r="A29" s="51" t="s">
        <v>56</v>
      </c>
      <c r="B29" s="53" t="s">
        <v>101</v>
      </c>
      <c r="C29" s="52">
        <v>29697.415000000001</v>
      </c>
      <c r="D29" s="52" t="s">
        <v>38</v>
      </c>
      <c r="E29">
        <f t="shared" si="0"/>
        <v>239.98249601719482</v>
      </c>
      <c r="F29">
        <f t="shared" si="1"/>
        <v>240</v>
      </c>
      <c r="G29">
        <f t="shared" si="2"/>
        <v>-5.9320000000298023E-2</v>
      </c>
      <c r="I29">
        <f>+G29</f>
        <v>-5.9320000000298023E-2</v>
      </c>
      <c r="O29">
        <f t="shared" ca="1" si="3"/>
        <v>-1.3502199054466774E-2</v>
      </c>
      <c r="Q29" s="2">
        <f t="shared" si="4"/>
        <v>14678.915000000001</v>
      </c>
    </row>
    <row r="30" spans="1:18" x14ac:dyDescent="0.2">
      <c r="A30" s="51" t="s">
        <v>56</v>
      </c>
      <c r="B30" s="53" t="s">
        <v>101</v>
      </c>
      <c r="C30" s="52">
        <v>30070.377</v>
      </c>
      <c r="D30" s="52" t="s">
        <v>38</v>
      </c>
      <c r="E30">
        <f t="shared" si="0"/>
        <v>350.0350994395597</v>
      </c>
      <c r="F30">
        <f t="shared" si="1"/>
        <v>350</v>
      </c>
      <c r="G30">
        <f t="shared" si="2"/>
        <v>0.11895000000004075</v>
      </c>
      <c r="I30">
        <f>+G30</f>
        <v>0.11895000000004075</v>
      </c>
      <c r="O30">
        <f t="shared" ca="1" si="3"/>
        <v>-6.7408204745563575E-3</v>
      </c>
      <c r="Q30" s="2">
        <f t="shared" si="4"/>
        <v>15051.877</v>
      </c>
    </row>
    <row r="31" spans="1:18" x14ac:dyDescent="0.2">
      <c r="A31" s="51" t="s">
        <v>56</v>
      </c>
      <c r="B31" s="53" t="s">
        <v>101</v>
      </c>
      <c r="C31" s="52">
        <v>30327.61</v>
      </c>
      <c r="D31" s="52" t="s">
        <v>38</v>
      </c>
      <c r="E31">
        <f t="shared" si="0"/>
        <v>425.93870714261055</v>
      </c>
      <c r="F31">
        <f t="shared" si="1"/>
        <v>426</v>
      </c>
      <c r="G31">
        <f t="shared" si="2"/>
        <v>-0.20771800000147778</v>
      </c>
      <c r="I31">
        <f>+G31</f>
        <v>-0.20771800000147778</v>
      </c>
      <c r="O31">
        <f t="shared" ca="1" si="3"/>
        <v>-2.0693225466182491E-3</v>
      </c>
      <c r="Q31" s="2">
        <f t="shared" si="4"/>
        <v>15309.11</v>
      </c>
    </row>
    <row r="32" spans="1:18" x14ac:dyDescent="0.2">
      <c r="A32" s="51" t="s">
        <v>61</v>
      </c>
      <c r="B32" s="53" t="s">
        <v>101</v>
      </c>
      <c r="C32" s="52">
        <v>30375.435000000001</v>
      </c>
      <c r="D32" s="52" t="s">
        <v>38</v>
      </c>
      <c r="E32">
        <f t="shared" si="0"/>
        <v>440.05077689415276</v>
      </c>
      <c r="F32">
        <f t="shared" si="1"/>
        <v>440</v>
      </c>
      <c r="G32">
        <f t="shared" si="2"/>
        <v>0.17208000000027823</v>
      </c>
      <c r="I32">
        <f>+G32</f>
        <v>0.17208000000027823</v>
      </c>
      <c r="O32">
        <f t="shared" ca="1" si="3"/>
        <v>-1.2087834546296514E-3</v>
      </c>
      <c r="Q32" s="2">
        <f t="shared" si="4"/>
        <v>15356.935000000001</v>
      </c>
    </row>
    <row r="33" spans="1:17" x14ac:dyDescent="0.2">
      <c r="A33" s="51" t="s">
        <v>56</v>
      </c>
      <c r="B33" s="53" t="s">
        <v>101</v>
      </c>
      <c r="C33" s="52">
        <v>30378.473000000002</v>
      </c>
      <c r="D33" s="52" t="s">
        <v>38</v>
      </c>
      <c r="E33">
        <f t="shared" si="0"/>
        <v>440.94722159682271</v>
      </c>
      <c r="F33">
        <f t="shared" si="1"/>
        <v>441</v>
      </c>
      <c r="G33">
        <f t="shared" si="2"/>
        <v>-0.17886299999736366</v>
      </c>
      <c r="I33">
        <f>+G33</f>
        <v>-0.17886299999736366</v>
      </c>
      <c r="O33">
        <f t="shared" ca="1" si="3"/>
        <v>-1.1473163766304653E-3</v>
      </c>
      <c r="Q33" s="2">
        <f t="shared" si="4"/>
        <v>15359.973000000002</v>
      </c>
    </row>
    <row r="34" spans="1:17" x14ac:dyDescent="0.2">
      <c r="A34" s="51" t="s">
        <v>56</v>
      </c>
      <c r="B34" s="53" t="s">
        <v>101</v>
      </c>
      <c r="C34" s="52">
        <v>30734.526000000002</v>
      </c>
      <c r="D34" s="52" t="s">
        <v>38</v>
      </c>
      <c r="E34">
        <f t="shared" si="0"/>
        <v>546.01036370337329</v>
      </c>
      <c r="F34">
        <f t="shared" si="1"/>
        <v>546</v>
      </c>
      <c r="G34">
        <f t="shared" si="2"/>
        <v>3.5122000001138076E-2</v>
      </c>
      <c r="I34">
        <f>+G34</f>
        <v>3.5122000001138076E-2</v>
      </c>
      <c r="O34">
        <f t="shared" ca="1" si="3"/>
        <v>5.3067268132840247E-3</v>
      </c>
      <c r="Q34" s="2">
        <f t="shared" si="4"/>
        <v>15716.026000000002</v>
      </c>
    </row>
    <row r="35" spans="1:17" x14ac:dyDescent="0.2">
      <c r="A35" s="51" t="s">
        <v>56</v>
      </c>
      <c r="B35" s="53" t="s">
        <v>101</v>
      </c>
      <c r="C35" s="52">
        <v>31090.475999999999</v>
      </c>
      <c r="D35" s="52" t="s">
        <v>38</v>
      </c>
      <c r="E35">
        <f t="shared" si="0"/>
        <v>651.04311285259098</v>
      </c>
      <c r="F35">
        <f t="shared" si="1"/>
        <v>651</v>
      </c>
      <c r="G35">
        <f t="shared" si="2"/>
        <v>0.14610699999684584</v>
      </c>
      <c r="I35">
        <f>+G35</f>
        <v>0.14610699999684584</v>
      </c>
      <c r="O35">
        <f t="shared" ca="1" si="3"/>
        <v>1.1760770003198511E-2</v>
      </c>
      <c r="Q35" s="2">
        <f t="shared" si="4"/>
        <v>16071.975999999999</v>
      </c>
    </row>
    <row r="36" spans="1:17" x14ac:dyDescent="0.2">
      <c r="A36" s="51" t="s">
        <v>56</v>
      </c>
      <c r="B36" s="53" t="s">
        <v>101</v>
      </c>
      <c r="C36" s="52">
        <v>31144.401999999998</v>
      </c>
      <c r="D36" s="52" t="s">
        <v>38</v>
      </c>
      <c r="E36">
        <f t="shared" si="0"/>
        <v>666.95544894086379</v>
      </c>
      <c r="F36">
        <f t="shared" si="1"/>
        <v>667</v>
      </c>
      <c r="G36">
        <f t="shared" si="2"/>
        <v>-0.1509810000025027</v>
      </c>
      <c r="I36">
        <f>+G36</f>
        <v>-0.1509810000025027</v>
      </c>
      <c r="O36">
        <f t="shared" ca="1" si="3"/>
        <v>1.2744243251185481E-2</v>
      </c>
      <c r="Q36" s="2">
        <f t="shared" si="4"/>
        <v>16125.901999999998</v>
      </c>
    </row>
    <row r="37" spans="1:17" x14ac:dyDescent="0.2">
      <c r="A37" t="s">
        <v>102</v>
      </c>
      <c r="B37" s="3"/>
      <c r="C37" s="8">
        <v>52986.726999999999</v>
      </c>
      <c r="D37" s="8"/>
      <c r="E37">
        <f t="shared" si="0"/>
        <v>7112.1287669931298</v>
      </c>
      <c r="F37">
        <f t="shared" si="1"/>
        <v>7112</v>
      </c>
      <c r="G37">
        <f t="shared" si="2"/>
        <v>0.43638400000054389</v>
      </c>
      <c r="I37">
        <f>+G37</f>
        <v>0.43638400000054389</v>
      </c>
      <c r="O37">
        <f t="shared" ca="1" si="3"/>
        <v>0.40889956095593677</v>
      </c>
      <c r="Q37" s="2">
        <f t="shared" si="4"/>
        <v>37968.226999999999</v>
      </c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0"/>
  <sheetViews>
    <sheetView topLeftCell="A8" workbookViewId="0">
      <selection activeCell="A11" sqref="A11:D25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44</v>
      </c>
      <c r="I1" s="40" t="s">
        <v>45</v>
      </c>
      <c r="J1" s="41" t="s">
        <v>40</v>
      </c>
    </row>
    <row r="2" spans="1:16" x14ac:dyDescent="0.2">
      <c r="I2" s="42" t="s">
        <v>46</v>
      </c>
      <c r="J2" s="43" t="s">
        <v>39</v>
      </c>
    </row>
    <row r="3" spans="1:16" x14ac:dyDescent="0.2">
      <c r="A3" s="44" t="s">
        <v>47</v>
      </c>
      <c r="I3" s="42" t="s">
        <v>48</v>
      </c>
      <c r="J3" s="43" t="s">
        <v>37</v>
      </c>
    </row>
    <row r="4" spans="1:16" x14ac:dyDescent="0.2">
      <c r="I4" s="42" t="s">
        <v>49</v>
      </c>
      <c r="J4" s="43" t="s">
        <v>37</v>
      </c>
    </row>
    <row r="5" spans="1:16" ht="13.5" thickBot="1" x14ac:dyDescent="0.25">
      <c r="I5" s="45" t="s">
        <v>50</v>
      </c>
      <c r="J5" s="46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5" si="0">P11</f>
        <v> VSS 2.89 </v>
      </c>
      <c r="B11" s="3" t="str">
        <f t="shared" ref="B11:B25" si="1">IF(H11=INT(H11),"I","II")</f>
        <v>II</v>
      </c>
      <c r="C11" s="8">
        <f t="shared" ref="C11:C25" si="2">1*G11</f>
        <v>25925.668000000001</v>
      </c>
      <c r="D11" s="10" t="str">
        <f t="shared" ref="D11:D25" si="3">VLOOKUP(F11,I$1:J$5,2,FALSE)</f>
        <v>vis</v>
      </c>
      <c r="E11" s="47">
        <f>VLOOKUP(C11,Active!C$21:E$973,3,FALSE)</f>
        <v>-872.97425775529405</v>
      </c>
      <c r="F11" s="3" t="s">
        <v>50</v>
      </c>
      <c r="G11" s="10" t="str">
        <f t="shared" ref="G11:G25" si="4">MID(I11,3,LEN(I11)-3)</f>
        <v>25925.668</v>
      </c>
      <c r="H11" s="8">
        <f t="shared" ref="H11:H25" si="5">1*K11</f>
        <v>-7985.5</v>
      </c>
      <c r="I11" s="48" t="s">
        <v>51</v>
      </c>
      <c r="J11" s="49" t="s">
        <v>52</v>
      </c>
      <c r="K11" s="48">
        <v>-7985.5</v>
      </c>
      <c r="L11" s="48" t="s">
        <v>53</v>
      </c>
      <c r="M11" s="49" t="s">
        <v>54</v>
      </c>
      <c r="N11" s="49"/>
      <c r="O11" s="50" t="s">
        <v>55</v>
      </c>
      <c r="P11" s="50" t="s">
        <v>56</v>
      </c>
    </row>
    <row r="12" spans="1:16" ht="12.75" customHeight="1" thickBot="1" x14ac:dyDescent="0.25">
      <c r="A12" s="8" t="str">
        <f t="shared" si="0"/>
        <v> MVS 735 </v>
      </c>
      <c r="B12" s="3" t="str">
        <f t="shared" si="1"/>
        <v>II</v>
      </c>
      <c r="C12" s="8">
        <f t="shared" si="2"/>
        <v>26352.446</v>
      </c>
      <c r="D12" s="10" t="str">
        <f t="shared" si="3"/>
        <v>vis</v>
      </c>
      <c r="E12" s="47">
        <f>VLOOKUP(C12,Active!C$21:E$973,3,FALSE)</f>
        <v>-747.04177674277821</v>
      </c>
      <c r="F12" s="3" t="s">
        <v>50</v>
      </c>
      <c r="G12" s="10" t="str">
        <f t="shared" si="4"/>
        <v>26352.446</v>
      </c>
      <c r="H12" s="8">
        <f t="shared" si="5"/>
        <v>-7859.5</v>
      </c>
      <c r="I12" s="48" t="s">
        <v>57</v>
      </c>
      <c r="J12" s="49" t="s">
        <v>58</v>
      </c>
      <c r="K12" s="48">
        <v>-7859.5</v>
      </c>
      <c r="L12" s="48" t="s">
        <v>59</v>
      </c>
      <c r="M12" s="49" t="s">
        <v>54</v>
      </c>
      <c r="N12" s="49"/>
      <c r="O12" s="50" t="s">
        <v>60</v>
      </c>
      <c r="P12" s="50" t="s">
        <v>61</v>
      </c>
    </row>
    <row r="13" spans="1:16" ht="12.75" customHeight="1" thickBot="1" x14ac:dyDescent="0.25">
      <c r="A13" s="8" t="str">
        <f t="shared" si="0"/>
        <v> VSS 2.89 </v>
      </c>
      <c r="B13" s="3" t="str">
        <f t="shared" si="1"/>
        <v>II</v>
      </c>
      <c r="C13" s="8">
        <f t="shared" si="2"/>
        <v>26420.332999999999</v>
      </c>
      <c r="D13" s="10" t="str">
        <f t="shared" si="3"/>
        <v>vis</v>
      </c>
      <c r="E13" s="47">
        <f>VLOOKUP(C13,Active!C$21:E$973,3,FALSE)</f>
        <v>-727.00986708835228</v>
      </c>
      <c r="F13" s="3" t="s">
        <v>50</v>
      </c>
      <c r="G13" s="10" t="str">
        <f t="shared" si="4"/>
        <v>26420.333</v>
      </c>
      <c r="H13" s="8">
        <f t="shared" si="5"/>
        <v>-7839.5</v>
      </c>
      <c r="I13" s="48" t="s">
        <v>62</v>
      </c>
      <c r="J13" s="49" t="s">
        <v>63</v>
      </c>
      <c r="K13" s="48">
        <v>-7839.5</v>
      </c>
      <c r="L13" s="48" t="s">
        <v>64</v>
      </c>
      <c r="M13" s="49" t="s">
        <v>54</v>
      </c>
      <c r="N13" s="49"/>
      <c r="O13" s="50" t="s">
        <v>55</v>
      </c>
      <c r="P13" s="50" t="s">
        <v>56</v>
      </c>
    </row>
    <row r="14" spans="1:16" ht="12.75" customHeight="1" thickBot="1" x14ac:dyDescent="0.25">
      <c r="A14" s="8" t="str">
        <f t="shared" si="0"/>
        <v> VSS 2.89 </v>
      </c>
      <c r="B14" s="3" t="str">
        <f t="shared" si="1"/>
        <v>II</v>
      </c>
      <c r="C14" s="8">
        <f t="shared" si="2"/>
        <v>28250.316999999999</v>
      </c>
      <c r="D14" s="10" t="str">
        <f t="shared" si="3"/>
        <v>vis</v>
      </c>
      <c r="E14" s="47">
        <f>VLOOKUP(C14,Active!C$21:E$973,3,FALSE)</f>
        <v>-187.02321048185277</v>
      </c>
      <c r="F14" s="3" t="s">
        <v>50</v>
      </c>
      <c r="G14" s="10" t="str">
        <f t="shared" si="4"/>
        <v>28250.317</v>
      </c>
      <c r="H14" s="8">
        <f t="shared" si="5"/>
        <v>-7299.5</v>
      </c>
      <c r="I14" s="48" t="s">
        <v>65</v>
      </c>
      <c r="J14" s="49" t="s">
        <v>66</v>
      </c>
      <c r="K14" s="48">
        <v>-7299.5</v>
      </c>
      <c r="L14" s="48" t="s">
        <v>67</v>
      </c>
      <c r="M14" s="49" t="s">
        <v>54</v>
      </c>
      <c r="N14" s="49"/>
      <c r="O14" s="50" t="s">
        <v>55</v>
      </c>
      <c r="P14" s="50" t="s">
        <v>56</v>
      </c>
    </row>
    <row r="15" spans="1:16" ht="12.75" customHeight="1" thickBot="1" x14ac:dyDescent="0.25">
      <c r="A15" s="8" t="str">
        <f t="shared" si="0"/>
        <v> VSS 2.89 </v>
      </c>
      <c r="B15" s="3" t="str">
        <f t="shared" si="1"/>
        <v>II</v>
      </c>
      <c r="C15" s="8">
        <f t="shared" si="2"/>
        <v>28267.327000000001</v>
      </c>
      <c r="D15" s="10" t="str">
        <f t="shared" si="3"/>
        <v>vis</v>
      </c>
      <c r="E15" s="47">
        <f>VLOOKUP(C15,Active!C$21:E$973,3,FALSE)</f>
        <v>-182.00394636321695</v>
      </c>
      <c r="F15" s="3" t="s">
        <v>50</v>
      </c>
      <c r="G15" s="10" t="str">
        <f t="shared" si="4"/>
        <v>28267.327</v>
      </c>
      <c r="H15" s="8">
        <f t="shared" si="5"/>
        <v>-7294.5</v>
      </c>
      <c r="I15" s="48" t="s">
        <v>68</v>
      </c>
      <c r="J15" s="49" t="s">
        <v>69</v>
      </c>
      <c r="K15" s="48">
        <v>-7294.5</v>
      </c>
      <c r="L15" s="48" t="s">
        <v>70</v>
      </c>
      <c r="M15" s="49" t="s">
        <v>54</v>
      </c>
      <c r="N15" s="49"/>
      <c r="O15" s="50" t="s">
        <v>55</v>
      </c>
      <c r="P15" s="50" t="s">
        <v>56</v>
      </c>
    </row>
    <row r="16" spans="1:16" ht="12.75" customHeight="1" thickBot="1" x14ac:dyDescent="0.25">
      <c r="A16" s="8" t="str">
        <f t="shared" si="0"/>
        <v> MVS 735 </v>
      </c>
      <c r="B16" s="3" t="str">
        <f t="shared" si="1"/>
        <v>II</v>
      </c>
      <c r="C16" s="8">
        <f t="shared" si="2"/>
        <v>29578.675999999999</v>
      </c>
      <c r="D16" s="10" t="str">
        <f t="shared" si="3"/>
        <v>vis</v>
      </c>
      <c r="E16" s="47">
        <f>VLOOKUP(C16,Active!C$21:E$973,3,FALSE)</f>
        <v>204.94531775836859</v>
      </c>
      <c r="F16" s="3" t="s">
        <v>50</v>
      </c>
      <c r="G16" s="10" t="str">
        <f t="shared" si="4"/>
        <v>29578.676</v>
      </c>
      <c r="H16" s="8">
        <f t="shared" si="5"/>
        <v>-6907.5</v>
      </c>
      <c r="I16" s="48" t="s">
        <v>71</v>
      </c>
      <c r="J16" s="49" t="s">
        <v>72</v>
      </c>
      <c r="K16" s="48">
        <v>-6907.5</v>
      </c>
      <c r="L16" s="48" t="s">
        <v>73</v>
      </c>
      <c r="M16" s="49" t="s">
        <v>54</v>
      </c>
      <c r="N16" s="49"/>
      <c r="O16" s="50" t="s">
        <v>60</v>
      </c>
      <c r="P16" s="50" t="s">
        <v>61</v>
      </c>
    </row>
    <row r="17" spans="1:16" ht="12.75" customHeight="1" thickBot="1" x14ac:dyDescent="0.25">
      <c r="A17" s="8" t="str">
        <f t="shared" si="0"/>
        <v> VSS 2.89 </v>
      </c>
      <c r="B17" s="3" t="str">
        <f t="shared" si="1"/>
        <v>II</v>
      </c>
      <c r="C17" s="8">
        <f t="shared" si="2"/>
        <v>29619.629000000001</v>
      </c>
      <c r="D17" s="10" t="str">
        <f t="shared" si="3"/>
        <v>vis</v>
      </c>
      <c r="E17" s="47">
        <f>VLOOKUP(C17,Active!C$21:E$973,3,FALSE)</f>
        <v>217.02961660907258</v>
      </c>
      <c r="F17" s="3" t="s">
        <v>50</v>
      </c>
      <c r="G17" s="10" t="str">
        <f t="shared" si="4"/>
        <v>29619.629</v>
      </c>
      <c r="H17" s="8">
        <f t="shared" si="5"/>
        <v>-6895.5</v>
      </c>
      <c r="I17" s="48" t="s">
        <v>74</v>
      </c>
      <c r="J17" s="49" t="s">
        <v>75</v>
      </c>
      <c r="K17" s="48">
        <v>-6895.5</v>
      </c>
      <c r="L17" s="48" t="s">
        <v>76</v>
      </c>
      <c r="M17" s="49" t="s">
        <v>54</v>
      </c>
      <c r="N17" s="49"/>
      <c r="O17" s="50" t="s">
        <v>55</v>
      </c>
      <c r="P17" s="50" t="s">
        <v>56</v>
      </c>
    </row>
    <row r="18" spans="1:16" ht="12.75" customHeight="1" thickBot="1" x14ac:dyDescent="0.25">
      <c r="A18" s="8" t="str">
        <f t="shared" si="0"/>
        <v> VSS 2.89 </v>
      </c>
      <c r="B18" s="3" t="str">
        <f t="shared" si="1"/>
        <v>II</v>
      </c>
      <c r="C18" s="8">
        <f t="shared" si="2"/>
        <v>29697.415000000001</v>
      </c>
      <c r="D18" s="10" t="str">
        <f t="shared" si="3"/>
        <v>vis</v>
      </c>
      <c r="E18" s="47">
        <f>VLOOKUP(C18,Active!C$21:E$973,3,FALSE)</f>
        <v>239.98249601719482</v>
      </c>
      <c r="F18" s="3" t="s">
        <v>50</v>
      </c>
      <c r="G18" s="10" t="str">
        <f t="shared" si="4"/>
        <v>29697.415</v>
      </c>
      <c r="H18" s="8">
        <f t="shared" si="5"/>
        <v>-6872.5</v>
      </c>
      <c r="I18" s="48" t="s">
        <v>77</v>
      </c>
      <c r="J18" s="49" t="s">
        <v>78</v>
      </c>
      <c r="K18" s="48">
        <v>-6872.5</v>
      </c>
      <c r="L18" s="48" t="s">
        <v>79</v>
      </c>
      <c r="M18" s="49" t="s">
        <v>54</v>
      </c>
      <c r="N18" s="49"/>
      <c r="O18" s="50" t="s">
        <v>55</v>
      </c>
      <c r="P18" s="50" t="s">
        <v>56</v>
      </c>
    </row>
    <row r="19" spans="1:16" ht="12.75" customHeight="1" thickBot="1" x14ac:dyDescent="0.25">
      <c r="A19" s="8" t="str">
        <f t="shared" si="0"/>
        <v> VSS 2.89 </v>
      </c>
      <c r="B19" s="3" t="str">
        <f t="shared" si="1"/>
        <v>II</v>
      </c>
      <c r="C19" s="8">
        <f t="shared" si="2"/>
        <v>30070.377</v>
      </c>
      <c r="D19" s="10" t="str">
        <f t="shared" si="3"/>
        <v>vis</v>
      </c>
      <c r="E19" s="47">
        <f>VLOOKUP(C19,Active!C$21:E$973,3,FALSE)</f>
        <v>350.0350994395597</v>
      </c>
      <c r="F19" s="3" t="s">
        <v>50</v>
      </c>
      <c r="G19" s="10" t="str">
        <f t="shared" si="4"/>
        <v>30070.377</v>
      </c>
      <c r="H19" s="8">
        <f t="shared" si="5"/>
        <v>-6762.5</v>
      </c>
      <c r="I19" s="48" t="s">
        <v>80</v>
      </c>
      <c r="J19" s="49" t="s">
        <v>81</v>
      </c>
      <c r="K19" s="48">
        <v>-6762.5</v>
      </c>
      <c r="L19" s="48" t="s">
        <v>82</v>
      </c>
      <c r="M19" s="49" t="s">
        <v>54</v>
      </c>
      <c r="N19" s="49"/>
      <c r="O19" s="50" t="s">
        <v>55</v>
      </c>
      <c r="P19" s="50" t="s">
        <v>56</v>
      </c>
    </row>
    <row r="20" spans="1:16" ht="12.75" customHeight="1" thickBot="1" x14ac:dyDescent="0.25">
      <c r="A20" s="8" t="str">
        <f t="shared" si="0"/>
        <v> VSS 2.89 </v>
      </c>
      <c r="B20" s="3" t="str">
        <f t="shared" si="1"/>
        <v>II</v>
      </c>
      <c r="C20" s="8">
        <f t="shared" si="2"/>
        <v>30327.61</v>
      </c>
      <c r="D20" s="10" t="str">
        <f t="shared" si="3"/>
        <v>vis</v>
      </c>
      <c r="E20" s="47">
        <f>VLOOKUP(C20,Active!C$21:E$973,3,FALSE)</f>
        <v>425.93870714261055</v>
      </c>
      <c r="F20" s="3" t="s">
        <v>50</v>
      </c>
      <c r="G20" s="10" t="str">
        <f t="shared" si="4"/>
        <v>30327.610</v>
      </c>
      <c r="H20" s="8">
        <f t="shared" si="5"/>
        <v>-6686.5</v>
      </c>
      <c r="I20" s="48" t="s">
        <v>83</v>
      </c>
      <c r="J20" s="49" t="s">
        <v>84</v>
      </c>
      <c r="K20" s="48">
        <v>-6686.5</v>
      </c>
      <c r="L20" s="48" t="s">
        <v>85</v>
      </c>
      <c r="M20" s="49" t="s">
        <v>54</v>
      </c>
      <c r="N20" s="49"/>
      <c r="O20" s="50" t="s">
        <v>55</v>
      </c>
      <c r="P20" s="50" t="s">
        <v>56</v>
      </c>
    </row>
    <row r="21" spans="1:16" ht="12.75" customHeight="1" thickBot="1" x14ac:dyDescent="0.25">
      <c r="A21" s="8" t="str">
        <f t="shared" si="0"/>
        <v> MVS 735 </v>
      </c>
      <c r="B21" s="3" t="str">
        <f t="shared" si="1"/>
        <v>II</v>
      </c>
      <c r="C21" s="8">
        <f t="shared" si="2"/>
        <v>30375.435000000001</v>
      </c>
      <c r="D21" s="10" t="str">
        <f t="shared" si="3"/>
        <v>vis</v>
      </c>
      <c r="E21" s="47">
        <f>VLOOKUP(C21,Active!C$21:E$973,3,FALSE)</f>
        <v>440.05077689415276</v>
      </c>
      <c r="F21" s="3" t="s">
        <v>50</v>
      </c>
      <c r="G21" s="10" t="str">
        <f t="shared" si="4"/>
        <v>30375.435</v>
      </c>
      <c r="H21" s="8">
        <f t="shared" si="5"/>
        <v>-6672.5</v>
      </c>
      <c r="I21" s="48" t="s">
        <v>86</v>
      </c>
      <c r="J21" s="49" t="s">
        <v>87</v>
      </c>
      <c r="K21" s="48">
        <v>-6672.5</v>
      </c>
      <c r="L21" s="48" t="s">
        <v>88</v>
      </c>
      <c r="M21" s="49" t="s">
        <v>54</v>
      </c>
      <c r="N21" s="49"/>
      <c r="O21" s="50" t="s">
        <v>60</v>
      </c>
      <c r="P21" s="50" t="s">
        <v>61</v>
      </c>
    </row>
    <row r="22" spans="1:16" ht="12.75" customHeight="1" thickBot="1" x14ac:dyDescent="0.25">
      <c r="A22" s="8" t="str">
        <f t="shared" si="0"/>
        <v> VSS 2.89 </v>
      </c>
      <c r="B22" s="3" t="str">
        <f t="shared" si="1"/>
        <v>II</v>
      </c>
      <c r="C22" s="8">
        <f t="shared" si="2"/>
        <v>30378.473000000002</v>
      </c>
      <c r="D22" s="10" t="str">
        <f t="shared" si="3"/>
        <v>vis</v>
      </c>
      <c r="E22" s="47">
        <f>VLOOKUP(C22,Active!C$21:E$973,3,FALSE)</f>
        <v>440.94722159682271</v>
      </c>
      <c r="F22" s="3" t="s">
        <v>50</v>
      </c>
      <c r="G22" s="10" t="str">
        <f t="shared" si="4"/>
        <v>30378.473</v>
      </c>
      <c r="H22" s="8">
        <f t="shared" si="5"/>
        <v>-6671.5</v>
      </c>
      <c r="I22" s="48" t="s">
        <v>89</v>
      </c>
      <c r="J22" s="49" t="s">
        <v>90</v>
      </c>
      <c r="K22" s="48">
        <v>-6671.5</v>
      </c>
      <c r="L22" s="48" t="s">
        <v>91</v>
      </c>
      <c r="M22" s="49" t="s">
        <v>54</v>
      </c>
      <c r="N22" s="49"/>
      <c r="O22" s="50" t="s">
        <v>55</v>
      </c>
      <c r="P22" s="50" t="s">
        <v>56</v>
      </c>
    </row>
    <row r="23" spans="1:16" ht="12.75" customHeight="1" thickBot="1" x14ac:dyDescent="0.25">
      <c r="A23" s="8" t="str">
        <f t="shared" si="0"/>
        <v> VSS 2.89 </v>
      </c>
      <c r="B23" s="3" t="str">
        <f t="shared" si="1"/>
        <v>II</v>
      </c>
      <c r="C23" s="8">
        <f t="shared" si="2"/>
        <v>30734.526000000002</v>
      </c>
      <c r="D23" s="10" t="str">
        <f t="shared" si="3"/>
        <v>vis</v>
      </c>
      <c r="E23" s="47">
        <f>VLOOKUP(C23,Active!C$21:E$973,3,FALSE)</f>
        <v>546.01036370337329</v>
      </c>
      <c r="F23" s="3" t="s">
        <v>50</v>
      </c>
      <c r="G23" s="10" t="str">
        <f t="shared" si="4"/>
        <v>30734.526</v>
      </c>
      <c r="H23" s="8">
        <f t="shared" si="5"/>
        <v>-6566.5</v>
      </c>
      <c r="I23" s="48" t="s">
        <v>92</v>
      </c>
      <c r="J23" s="49" t="s">
        <v>93</v>
      </c>
      <c r="K23" s="48">
        <v>-6566.5</v>
      </c>
      <c r="L23" s="48" t="s">
        <v>94</v>
      </c>
      <c r="M23" s="49" t="s">
        <v>54</v>
      </c>
      <c r="N23" s="49"/>
      <c r="O23" s="50" t="s">
        <v>55</v>
      </c>
      <c r="P23" s="50" t="s">
        <v>56</v>
      </c>
    </row>
    <row r="24" spans="1:16" ht="12.75" customHeight="1" thickBot="1" x14ac:dyDescent="0.25">
      <c r="A24" s="8" t="str">
        <f t="shared" si="0"/>
        <v> VSS 2.89 </v>
      </c>
      <c r="B24" s="3" t="str">
        <f t="shared" si="1"/>
        <v>II</v>
      </c>
      <c r="C24" s="8">
        <f t="shared" si="2"/>
        <v>31090.475999999999</v>
      </c>
      <c r="D24" s="10" t="str">
        <f t="shared" si="3"/>
        <v>vis</v>
      </c>
      <c r="E24" s="47">
        <f>VLOOKUP(C24,Active!C$21:E$973,3,FALSE)</f>
        <v>651.04311285259098</v>
      </c>
      <c r="F24" s="3" t="s">
        <v>50</v>
      </c>
      <c r="G24" s="10" t="str">
        <f t="shared" si="4"/>
        <v>31090.476</v>
      </c>
      <c r="H24" s="8">
        <f t="shared" si="5"/>
        <v>-6461.5</v>
      </c>
      <c r="I24" s="48" t="s">
        <v>95</v>
      </c>
      <c r="J24" s="49" t="s">
        <v>96</v>
      </c>
      <c r="K24" s="48">
        <v>-6461.5</v>
      </c>
      <c r="L24" s="48" t="s">
        <v>97</v>
      </c>
      <c r="M24" s="49" t="s">
        <v>54</v>
      </c>
      <c r="N24" s="49"/>
      <c r="O24" s="50" t="s">
        <v>55</v>
      </c>
      <c r="P24" s="50" t="s">
        <v>56</v>
      </c>
    </row>
    <row r="25" spans="1:16" ht="12.75" customHeight="1" thickBot="1" x14ac:dyDescent="0.25">
      <c r="A25" s="8" t="str">
        <f t="shared" si="0"/>
        <v> VSS 2.89 </v>
      </c>
      <c r="B25" s="3" t="str">
        <f t="shared" si="1"/>
        <v>II</v>
      </c>
      <c r="C25" s="8">
        <f t="shared" si="2"/>
        <v>31144.401999999998</v>
      </c>
      <c r="D25" s="10" t="str">
        <f t="shared" si="3"/>
        <v>vis</v>
      </c>
      <c r="E25" s="47">
        <f>VLOOKUP(C25,Active!C$21:E$973,3,FALSE)</f>
        <v>666.95544894086379</v>
      </c>
      <c r="F25" s="3" t="s">
        <v>50</v>
      </c>
      <c r="G25" s="10" t="str">
        <f t="shared" si="4"/>
        <v>31144.402</v>
      </c>
      <c r="H25" s="8">
        <f t="shared" si="5"/>
        <v>-6445.5</v>
      </c>
      <c r="I25" s="48" t="s">
        <v>98</v>
      </c>
      <c r="J25" s="49" t="s">
        <v>99</v>
      </c>
      <c r="K25" s="48">
        <v>-6445.5</v>
      </c>
      <c r="L25" s="48" t="s">
        <v>100</v>
      </c>
      <c r="M25" s="49" t="s">
        <v>54</v>
      </c>
      <c r="N25" s="49"/>
      <c r="O25" s="50" t="s">
        <v>55</v>
      </c>
      <c r="P25" s="50" t="s">
        <v>56</v>
      </c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2024-01-26T03:49:25Z</dcterms:modified>
</cp:coreProperties>
</file>