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9C6FE6D-07D7-4CC5-A82E-CCF13B44C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56" i="1" l="1"/>
  <c r="F56" i="1"/>
  <c r="G56" i="1" s="1"/>
  <c r="Q56" i="1"/>
  <c r="E57" i="1"/>
  <c r="F57" i="1"/>
  <c r="G57" i="1" s="1"/>
  <c r="Q57" i="1"/>
  <c r="C14" i="1"/>
  <c r="C13" i="1"/>
  <c r="F12" i="1"/>
  <c r="F13" i="1" s="1"/>
  <c r="D14" i="1"/>
  <c r="D13" i="1"/>
  <c r="C7" i="1"/>
  <c r="E55" i="1"/>
  <c r="F55" i="1"/>
  <c r="C8" i="1"/>
  <c r="Q55" i="1"/>
  <c r="Q47" i="1"/>
  <c r="Q48" i="1"/>
  <c r="Q49" i="1"/>
  <c r="Q50" i="1"/>
  <c r="Q51" i="1"/>
  <c r="Q52" i="1"/>
  <c r="Q53" i="1"/>
  <c r="Q54" i="1"/>
  <c r="Q45" i="1"/>
  <c r="Q46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4" i="1"/>
  <c r="Q43" i="1"/>
  <c r="Q30" i="1"/>
  <c r="C17" i="1"/>
  <c r="Q42" i="1"/>
  <c r="E42" i="1"/>
  <c r="F42" i="1"/>
  <c r="E31" i="1"/>
  <c r="F31" i="1"/>
  <c r="E41" i="1"/>
  <c r="F41" i="1"/>
  <c r="E29" i="1"/>
  <c r="F29" i="1"/>
  <c r="E54" i="1"/>
  <c r="F54" i="1"/>
  <c r="G54" i="1"/>
  <c r="E52" i="1"/>
  <c r="F52" i="1"/>
  <c r="G52" i="1"/>
  <c r="E50" i="1"/>
  <c r="F50" i="1"/>
  <c r="G50" i="1"/>
  <c r="E48" i="1"/>
  <c r="F48" i="1"/>
  <c r="G48" i="1"/>
  <c r="E46" i="1"/>
  <c r="F46" i="1"/>
  <c r="G46" i="1"/>
  <c r="E43" i="1"/>
  <c r="F43" i="1"/>
  <c r="G43" i="1"/>
  <c r="E39" i="1"/>
  <c r="F39" i="1"/>
  <c r="G39" i="1"/>
  <c r="E36" i="1"/>
  <c r="F36" i="1"/>
  <c r="G36" i="1"/>
  <c r="E33" i="1"/>
  <c r="F33" i="1"/>
  <c r="G33" i="1"/>
  <c r="E30" i="1"/>
  <c r="F30" i="1"/>
  <c r="G30" i="1"/>
  <c r="E27" i="1"/>
  <c r="F27" i="1"/>
  <c r="G27" i="1"/>
  <c r="E24" i="1"/>
  <c r="F24" i="1"/>
  <c r="G24" i="1"/>
  <c r="E21" i="1"/>
  <c r="F21" i="1"/>
  <c r="E37" i="1"/>
  <c r="F37" i="1"/>
  <c r="G37" i="1"/>
  <c r="E26" i="1"/>
  <c r="F26" i="1"/>
  <c r="G26" i="1"/>
  <c r="G53" i="1"/>
  <c r="G51" i="1"/>
  <c r="G49" i="1"/>
  <c r="G44" i="1"/>
  <c r="G32" i="1"/>
  <c r="G31" i="1"/>
  <c r="G55" i="1"/>
  <c r="E45" i="1"/>
  <c r="F45" i="1"/>
  <c r="G45" i="1"/>
  <c r="E35" i="1"/>
  <c r="F35" i="1"/>
  <c r="G35" i="1"/>
  <c r="E22" i="1"/>
  <c r="F22" i="1"/>
  <c r="G22" i="1"/>
  <c r="E53" i="1"/>
  <c r="F53" i="1"/>
  <c r="E51" i="1"/>
  <c r="F51" i="1"/>
  <c r="E49" i="1"/>
  <c r="F49" i="1"/>
  <c r="E47" i="1"/>
  <c r="F47" i="1"/>
  <c r="G47" i="1"/>
  <c r="E44" i="1"/>
  <c r="F44" i="1"/>
  <c r="E40" i="1"/>
  <c r="F40" i="1"/>
  <c r="G40" i="1"/>
  <c r="E38" i="1"/>
  <c r="F38" i="1"/>
  <c r="G38" i="1"/>
  <c r="E34" i="1"/>
  <c r="F34" i="1"/>
  <c r="G34" i="1"/>
  <c r="E32" i="1"/>
  <c r="F32" i="1"/>
  <c r="E28" i="1"/>
  <c r="F28" i="1"/>
  <c r="G28" i="1"/>
  <c r="E25" i="1"/>
  <c r="F25" i="1"/>
  <c r="G25" i="1"/>
  <c r="E23" i="1"/>
  <c r="F23" i="1"/>
  <c r="G23" i="1"/>
  <c r="G41" i="1"/>
  <c r="G29" i="1"/>
  <c r="I28" i="1"/>
  <c r="R28" i="1"/>
  <c r="R48" i="1"/>
  <c r="K48" i="1"/>
  <c r="R50" i="1"/>
  <c r="K50" i="1"/>
  <c r="R46" i="1"/>
  <c r="K46" i="1"/>
  <c r="R24" i="1"/>
  <c r="I24" i="1"/>
  <c r="R27" i="1"/>
  <c r="I27" i="1"/>
  <c r="R34" i="1"/>
  <c r="I34" i="1"/>
  <c r="I22" i="1"/>
  <c r="S22" i="1"/>
  <c r="R30" i="1"/>
  <c r="I30" i="1"/>
  <c r="R52" i="1"/>
  <c r="K52" i="1"/>
  <c r="R33" i="1"/>
  <c r="I33" i="1"/>
  <c r="R54" i="1"/>
  <c r="K54" i="1"/>
  <c r="I38" i="1"/>
  <c r="R38" i="1"/>
  <c r="K45" i="1"/>
  <c r="S45" i="1"/>
  <c r="R36" i="1"/>
  <c r="I36" i="1"/>
  <c r="R25" i="1"/>
  <c r="I25" i="1"/>
  <c r="I35" i="1"/>
  <c r="S35" i="1"/>
  <c r="J40" i="1"/>
  <c r="R40" i="1"/>
  <c r="R39" i="1"/>
  <c r="J39" i="1"/>
  <c r="R23" i="1"/>
  <c r="I23" i="1"/>
  <c r="R47" i="1"/>
  <c r="K47" i="1"/>
  <c r="R43" i="1"/>
  <c r="K43" i="1"/>
  <c r="J41" i="1"/>
  <c r="S41" i="1"/>
  <c r="I32" i="1"/>
  <c r="R32" i="1"/>
  <c r="K53" i="1"/>
  <c r="R53" i="1"/>
  <c r="R51" i="1"/>
  <c r="K51" i="1"/>
  <c r="K55" i="1"/>
  <c r="R55" i="1"/>
  <c r="I26" i="1"/>
  <c r="S26" i="1"/>
  <c r="I31" i="1"/>
  <c r="S31" i="1"/>
  <c r="I37" i="1"/>
  <c r="S37" i="1"/>
  <c r="S29" i="1"/>
  <c r="I29" i="1"/>
  <c r="R44" i="1"/>
  <c r="K44" i="1"/>
  <c r="R49" i="1"/>
  <c r="K49" i="1"/>
  <c r="G21" i="1"/>
  <c r="S19" i="1"/>
  <c r="E19" i="1"/>
  <c r="R21" i="1"/>
  <c r="I21" i="1"/>
  <c r="D11" i="1"/>
  <c r="D12" i="1"/>
  <c r="P56" i="1" l="1"/>
  <c r="P57" i="1"/>
  <c r="K57" i="1"/>
  <c r="U57" i="1"/>
  <c r="K56" i="1"/>
  <c r="U56" i="1"/>
  <c r="D16" i="1"/>
  <c r="D19" i="1" s="1"/>
  <c r="P25" i="1"/>
  <c r="P44" i="1"/>
  <c r="P52" i="1"/>
  <c r="P33" i="1"/>
  <c r="P35" i="1"/>
  <c r="P37" i="1"/>
  <c r="P31" i="1"/>
  <c r="P47" i="1"/>
  <c r="P27" i="1"/>
  <c r="P30" i="1"/>
  <c r="P54" i="1"/>
  <c r="P41" i="1"/>
  <c r="P49" i="1"/>
  <c r="P29" i="1"/>
  <c r="P46" i="1"/>
  <c r="P40" i="1"/>
  <c r="P51" i="1"/>
  <c r="P32" i="1"/>
  <c r="D15" i="1"/>
  <c r="C19" i="1" s="1"/>
  <c r="P22" i="1"/>
  <c r="P39" i="1"/>
  <c r="P45" i="1"/>
  <c r="P36" i="1"/>
  <c r="P55" i="1"/>
  <c r="P43" i="1"/>
  <c r="P53" i="1"/>
  <c r="P34" i="1"/>
  <c r="P24" i="1"/>
  <c r="P42" i="1"/>
  <c r="P26" i="1"/>
  <c r="P28" i="1"/>
  <c r="P23" i="1"/>
  <c r="P50" i="1"/>
  <c r="P21" i="1"/>
  <c r="P38" i="1"/>
  <c r="P48" i="1"/>
  <c r="C11" i="1"/>
  <c r="C12" i="1"/>
  <c r="C16" i="1" l="1"/>
  <c r="O56" i="1"/>
  <c r="O57" i="1"/>
  <c r="O53" i="1"/>
  <c r="O46" i="1"/>
  <c r="O23" i="1"/>
  <c r="O25" i="1"/>
  <c r="C15" i="1"/>
  <c r="F14" i="1" s="1"/>
  <c r="F15" i="1" s="1"/>
  <c r="O45" i="1"/>
  <c r="O34" i="1"/>
  <c r="O37" i="1"/>
  <c r="O40" i="1"/>
  <c r="O44" i="1"/>
  <c r="O50" i="1"/>
  <c r="O42" i="1"/>
  <c r="O49" i="1"/>
  <c r="O32" i="1"/>
  <c r="O21" i="1"/>
  <c r="O26" i="1"/>
  <c r="O27" i="1"/>
  <c r="O28" i="1"/>
  <c r="O22" i="1"/>
  <c r="O54" i="1"/>
  <c r="O38" i="1"/>
  <c r="O47" i="1"/>
  <c r="O55" i="1"/>
  <c r="O24" i="1"/>
  <c r="O35" i="1"/>
  <c r="O51" i="1"/>
  <c r="O43" i="1"/>
  <c r="O48" i="1"/>
  <c r="O30" i="1"/>
  <c r="O52" i="1"/>
  <c r="O33" i="1"/>
  <c r="O31" i="1"/>
  <c r="O39" i="1"/>
  <c r="O41" i="1"/>
  <c r="O29" i="1"/>
  <c r="O36" i="1"/>
  <c r="R19" i="1"/>
  <c r="E18" i="1" s="1"/>
</calcChain>
</file>

<file path=xl/sharedStrings.xml><?xml version="1.0" encoding="utf-8"?>
<sst xmlns="http://schemas.openxmlformats.org/spreadsheetml/2006/main" count="149" uniqueCount="61">
  <si>
    <t>VSB-063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</si>
  <si>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</si>
  <si>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</si>
  <si>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</si>
  <si>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</si>
  <si>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</si>
  <si>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</si>
  <si>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</si>
  <si>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</si>
  <si>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</si>
  <si>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</si>
  <si>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</si>
  <si>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PE</t>
  </si>
  <si>
    <t>CCD</t>
  </si>
  <si>
    <t>pg</t>
  </si>
  <si>
    <t>VSB 060</t>
  </si>
  <si>
    <t>V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</si>
  <si>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</si>
  <si>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</si>
  <si>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</si>
  <si>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</si>
  <si>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</si>
  <si>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</si>
  <si>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</si>
  <si>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</si>
  <si>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</si>
  <si>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</si>
  <si>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</si>
  <si>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</si>
  <si>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</si>
  <si>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</si>
  <si>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</si>
  <si>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</si>
  <si>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</si>
  <si>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</si>
  <si>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</si>
  <si>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</si>
  <si>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</si>
  <si>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</si>
  <si>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</si>
  <si>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</si>
  <si>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</si>
  <si>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</si>
  <si>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</si>
  <si>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IBVS 5843</t>
  </si>
  <si>
    <t>II</t>
  </si>
  <si>
    <t xml:space="preserve">KL CMa / GSC 5376-3143               </t>
  </si>
  <si>
    <t>EA</t>
  </si>
  <si>
    <t>Kreiner</t>
  </si>
  <si>
    <t>I</t>
  </si>
  <si>
    <t>J.M. Kreiner, 2004, Acta Astronomica, vol. 54, pp 207-210.</t>
  </si>
  <si>
    <t>Kreiner Eph.</t>
  </si>
  <si>
    <t>IBVS 5978</t>
  </si>
  <si>
    <t>IBVS 5631</t>
  </si>
  <si>
    <t>IBVS 6114</t>
  </si>
  <si>
    <t>VSB_061</t>
  </si>
  <si>
    <t>B</t>
  </si>
  <si>
    <t>Ic</t>
  </si>
  <si>
    <t>vis</t>
  </si>
  <si>
    <t>VSB, 108</t>
  </si>
  <si>
    <t>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</si>
</sst>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6" fillId="0" borderId="0" xfId="41" applyAlignment="1">
      <alignment horizontal="left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42" applyFont="1" applyAlignment="1">
      <alignment horizontal="left"/>
    </xf>
    <xf numFmtId="0" fontId="29" fillId="0" borderId="0" xfId="42" applyFont="1" applyAlignment="1">
      <alignment horizontal="center"/>
    </xf>
    <xf numFmtId="0" fontId="30" fillId="0" borderId="0" xfId="0" applyFont="1">
      <alignment vertical="top"/>
    </xf>
    <xf numFmtId="0" fontId="0" fillId="0" borderId="0" xfId="0">
      <alignment vertical="top"/>
    </xf>
    <xf numFmtId="0" fontId="3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5" fontId="32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CMa - O-C Diagr.</a:t>
            </a:r>
          </a:p>
        </c:rich>
      </c:tx>
      <c:layout>
        <c:manualLayout>
          <c:xMode val="edge"/>
          <c:yMode val="edge"/>
          <c:x val="0.372580645161290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01531966242162"/>
          <c:w val="0.8209677419354838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1'!$C$21:$C$493</c:f>
                <c:numCache>
                  <c:formatCode>General</c:formatCode>
                  <c:ptCount val="473"/>
                  <c:pt idx="0">
                    <c:v>48171.256000000001</c:v>
                  </c:pt>
                  <c:pt idx="1">
                    <c:v>48304.198000000004</c:v>
                  </c:pt>
                  <c:pt idx="2">
                    <c:v>48532.504999999997</c:v>
                  </c:pt>
                  <c:pt idx="3">
                    <c:v>48652.31</c:v>
                  </c:pt>
                  <c:pt idx="4">
                    <c:v>48661.146000000001</c:v>
                  </c:pt>
                  <c:pt idx="5">
                    <c:v>48698.92</c:v>
                  </c:pt>
                  <c:pt idx="6">
                    <c:v>48747.506000000001</c:v>
                  </c:pt>
                  <c:pt idx="7">
                    <c:v>52197.796000000002</c:v>
                  </c:pt>
                  <c:pt idx="8">
                    <c:v>52235.747000000003</c:v>
                  </c:pt>
                  <c:pt idx="9">
                    <c:v>52500.89</c:v>
                  </c:pt>
                  <c:pt idx="10">
                    <c:v>52924.839</c:v>
                  </c:pt>
                  <c:pt idx="11">
                    <c:v>52997.823000000004</c:v>
                  </c:pt>
                  <c:pt idx="12">
                    <c:v>53043.627999999997</c:v>
                  </c:pt>
                  <c:pt idx="13">
                    <c:v>53256.857000000004</c:v>
                  </c:pt>
                  <c:pt idx="14">
                    <c:v>53294.885000000002</c:v>
                  </c:pt>
                  <c:pt idx="15">
                    <c:v>53399.597000000002</c:v>
                  </c:pt>
                  <c:pt idx="16">
                    <c:v>53414.705000000002</c:v>
                  </c:pt>
                  <c:pt idx="17">
                    <c:v>53436.603000000003</c:v>
                  </c:pt>
                  <c:pt idx="18">
                    <c:v>53651.578000000001</c:v>
                  </c:pt>
                  <c:pt idx="19">
                    <c:v>53688.5861</c:v>
                  </c:pt>
                  <c:pt idx="20">
                    <c:v>53781.2641</c:v>
                  </c:pt>
                  <c:pt idx="21">
                    <c:v>54071.853376302519</c:v>
                  </c:pt>
                  <c:pt idx="22">
                    <c:v>54072.734400000001</c:v>
                  </c:pt>
                  <c:pt idx="23">
                    <c:v>55579.418899999997</c:v>
                  </c:pt>
                  <c:pt idx="24">
                    <c:v>56283.643259999997</c:v>
                  </c:pt>
                  <c:pt idx="25">
                    <c:v>56638.509019999998</c:v>
                  </c:pt>
                  <c:pt idx="26">
                    <c:v>57042.061300000176</c:v>
                  </c:pt>
                  <c:pt idx="27">
                    <c:v>57042.061400000006</c:v>
                  </c:pt>
                  <c:pt idx="28">
                    <c:v>57042.06259999983</c:v>
                  </c:pt>
                  <c:pt idx="29">
                    <c:v>57042.061300000176</c:v>
                  </c:pt>
                  <c:pt idx="30">
                    <c:v>57042.061400000006</c:v>
                  </c:pt>
                  <c:pt idx="31">
                    <c:v>57042.06259999983</c:v>
                  </c:pt>
                  <c:pt idx="32">
                    <c:v>57042.061399999999</c:v>
                  </c:pt>
                  <c:pt idx="33">
                    <c:v>57042.062599999997</c:v>
                  </c:pt>
                  <c:pt idx="34">
                    <c:v>57398.0334</c:v>
                  </c:pt>
                  <c:pt idx="35">
                    <c:v>59889.190099999774</c:v>
                  </c:pt>
                  <c:pt idx="36">
                    <c:v>59902.205099999905</c:v>
                  </c:pt>
                </c:numCache>
              </c:numRef>
            </c:plus>
            <c:minus>
              <c:numRef>
                <c:f>'Active 1'!$C$21:$C$493</c:f>
                <c:numCache>
                  <c:formatCode>General</c:formatCode>
                  <c:ptCount val="473"/>
                  <c:pt idx="0">
                    <c:v>48171.256000000001</c:v>
                  </c:pt>
                  <c:pt idx="1">
                    <c:v>48304.198000000004</c:v>
                  </c:pt>
                  <c:pt idx="2">
                    <c:v>48532.504999999997</c:v>
                  </c:pt>
                  <c:pt idx="3">
                    <c:v>48652.31</c:v>
                  </c:pt>
                  <c:pt idx="4">
                    <c:v>48661.146000000001</c:v>
                  </c:pt>
                  <c:pt idx="5">
                    <c:v>48698.92</c:v>
                  </c:pt>
                  <c:pt idx="6">
                    <c:v>48747.506000000001</c:v>
                  </c:pt>
                  <c:pt idx="7">
                    <c:v>52197.796000000002</c:v>
                  </c:pt>
                  <c:pt idx="8">
                    <c:v>52235.747000000003</c:v>
                  </c:pt>
                  <c:pt idx="9">
                    <c:v>52500.89</c:v>
                  </c:pt>
                  <c:pt idx="10">
                    <c:v>52924.839</c:v>
                  </c:pt>
                  <c:pt idx="11">
                    <c:v>52997.823000000004</c:v>
                  </c:pt>
                  <c:pt idx="12">
                    <c:v>53043.627999999997</c:v>
                  </c:pt>
                  <c:pt idx="13">
                    <c:v>53256.857000000004</c:v>
                  </c:pt>
                  <c:pt idx="14">
                    <c:v>53294.885000000002</c:v>
                  </c:pt>
                  <c:pt idx="15">
                    <c:v>53399.597000000002</c:v>
                  </c:pt>
                  <c:pt idx="16">
                    <c:v>53414.705000000002</c:v>
                  </c:pt>
                  <c:pt idx="17">
                    <c:v>53436.603000000003</c:v>
                  </c:pt>
                  <c:pt idx="18">
                    <c:v>53651.578000000001</c:v>
                  </c:pt>
                  <c:pt idx="19">
                    <c:v>53688.5861</c:v>
                  </c:pt>
                  <c:pt idx="20">
                    <c:v>53781.2641</c:v>
                  </c:pt>
                  <c:pt idx="21">
                    <c:v>54071.853376302519</c:v>
                  </c:pt>
                  <c:pt idx="22">
                    <c:v>54072.734400000001</c:v>
                  </c:pt>
                  <c:pt idx="23">
                    <c:v>55579.418899999997</c:v>
                  </c:pt>
                  <c:pt idx="24">
                    <c:v>56283.643259999997</c:v>
                  </c:pt>
                  <c:pt idx="25">
                    <c:v>56638.509019999998</c:v>
                  </c:pt>
                  <c:pt idx="26">
                    <c:v>57042.061300000176</c:v>
                  </c:pt>
                  <c:pt idx="27">
                    <c:v>57042.061400000006</c:v>
                  </c:pt>
                  <c:pt idx="28">
                    <c:v>57042.06259999983</c:v>
                  </c:pt>
                  <c:pt idx="29">
                    <c:v>57042.061300000176</c:v>
                  </c:pt>
                  <c:pt idx="30">
                    <c:v>57042.061400000006</c:v>
                  </c:pt>
                  <c:pt idx="31">
                    <c:v>57042.06259999983</c:v>
                  </c:pt>
                  <c:pt idx="32">
                    <c:v>57042.061399999999</c:v>
                  </c:pt>
                  <c:pt idx="33">
                    <c:v>57042.062599999997</c:v>
                  </c:pt>
                  <c:pt idx="34">
                    <c:v>57398.0334</c:v>
                  </c:pt>
                  <c:pt idx="35">
                    <c:v>59889.190099999774</c:v>
                  </c:pt>
                  <c:pt idx="36">
                    <c:v>59902.205099999905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8C-41F4-AEE0-3824C92D31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-4.4229999984963797E-3</c:v>
                </c:pt>
                <c:pt idx="1">
                  <c:v>-0.10557849999167956</c:v>
                </c:pt>
                <c:pt idx="2">
                  <c:v>1.5720000010333024E-3</c:v>
                </c:pt>
                <c:pt idx="3">
                  <c:v>-2.0376000000396743E-2</c:v>
                </c:pt>
                <c:pt idx="4">
                  <c:v>4.819000001589302E-3</c:v>
                </c:pt>
                <c:pt idx="5">
                  <c:v>-0.10764249999920139</c:v>
                </c:pt>
                <c:pt idx="6">
                  <c:v>1.8929999998363201E-2</c:v>
                </c:pt>
                <c:pt idx="7">
                  <c:v>-2.3079999955371022E-3</c:v>
                </c:pt>
                <c:pt idx="8">
                  <c:v>6.2230500006990042E-2</c:v>
                </c:pt>
                <c:pt idx="9">
                  <c:v>0</c:v>
                </c:pt>
                <c:pt idx="10">
                  <c:v>0.14927950000128476</c:v>
                </c:pt>
                <c:pt idx="11">
                  <c:v>3.5980000029667281E-3</c:v>
                </c:pt>
                <c:pt idx="12">
                  <c:v>-7.5880000003962778E-3</c:v>
                </c:pt>
                <c:pt idx="13">
                  <c:v>-6.8999994255136698E-5</c:v>
                </c:pt>
                <c:pt idx="14">
                  <c:v>0.14146950000576908</c:v>
                </c:pt>
                <c:pt idx="15">
                  <c:v>4.8900000037974678E-3</c:v>
                </c:pt>
                <c:pt idx="16">
                  <c:v>0.13452150000375696</c:v>
                </c:pt>
                <c:pt idx="17">
                  <c:v>5.5090000023483299E-3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8C-41F4-AEE0-3824C92D31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8">
                  <c:v>-3.1329999983427115E-3</c:v>
                </c:pt>
                <c:pt idx="19">
                  <c:v>-4.1400000191060826E-4</c:v>
                </c:pt>
                <c:pt idx="20">
                  <c:v>0.16413350000220817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8C-41F4-AEE0-3824C92D31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21">
                  <c:v>-3.1551974825561047E-3</c:v>
                </c:pt>
                <c:pt idx="22">
                  <c:v>-3.2119999959832057E-3</c:v>
                </c:pt>
                <c:pt idx="23">
                  <c:v>3.3632999999099411E-2</c:v>
                </c:pt>
                <c:pt idx="24">
                  <c:v>0.27467349999642465</c:v>
                </c:pt>
                <c:pt idx="25">
                  <c:v>6.499199999962002E-2</c:v>
                </c:pt>
                <c:pt idx="26">
                  <c:v>8.2403000174963381E-2</c:v>
                </c:pt>
                <c:pt idx="27">
                  <c:v>8.2503000005090144E-2</c:v>
                </c:pt>
                <c:pt idx="28">
                  <c:v>8.3702999829256441E-2</c:v>
                </c:pt>
                <c:pt idx="29">
                  <c:v>8.2403000174963381E-2</c:v>
                </c:pt>
                <c:pt idx="30">
                  <c:v>8.2503000005090144E-2</c:v>
                </c:pt>
                <c:pt idx="31">
                  <c:v>8.3702999829256441E-2</c:v>
                </c:pt>
                <c:pt idx="32">
                  <c:v>8.2502999997814186E-2</c:v>
                </c:pt>
                <c:pt idx="33">
                  <c:v>8.3702999996603467E-2</c:v>
                </c:pt>
                <c:pt idx="34">
                  <c:v>9.7980999998981133E-2</c:v>
                </c:pt>
                <c:pt idx="35">
                  <c:v>0.44010749977314845</c:v>
                </c:pt>
                <c:pt idx="36">
                  <c:v>0.23889999990205979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8C-41F4-AEE0-3824C92D31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-2457</c:v>
                </c:pt>
              </c:numCache>
            </c:numRef>
          </c:xVal>
          <c:yVal>
            <c:numRef>
              <c:f>'Active 1'!$L$21:$L$21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8C-41F4-AEE0-3824C92D31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-2457</c:v>
                </c:pt>
              </c:numCache>
            </c:numRef>
          </c:xVal>
          <c:yVal>
            <c:numRef>
              <c:f>'Active 1'!$M$21:$M$21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8C-41F4-AEE0-3824C92D31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-2457</c:v>
                </c:pt>
              </c:numCache>
            </c:numRef>
          </c:xVal>
          <c:yVal>
            <c:numRef>
              <c:f>'Active 1'!$N$21:$N$21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8C-41F4-AEE0-3824C92D31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-0.22662945243743093</c:v>
                </c:pt>
                <c:pt idx="1">
                  <c:v>-0.22198598296460414</c:v>
                </c:pt>
                <c:pt idx="2">
                  <c:v>-0.21402135651783505</c:v>
                </c:pt>
                <c:pt idx="3">
                  <c:v>-0.20983915884694471</c:v>
                </c:pt>
                <c:pt idx="4">
                  <c:v>-0.20953164431232041</c:v>
                </c:pt>
                <c:pt idx="5">
                  <c:v>-0.20820933181343598</c:v>
                </c:pt>
                <c:pt idx="6">
                  <c:v>-0.2065180018730024</c:v>
                </c:pt>
                <c:pt idx="7">
                  <c:v>-8.6095310114130602E-2</c:v>
                </c:pt>
                <c:pt idx="8">
                  <c:v>-8.4772997615246162E-2</c:v>
                </c:pt>
                <c:pt idx="9">
                  <c:v>-7.5516810123055042E-2</c:v>
                </c:pt>
                <c:pt idx="10">
                  <c:v>-6.0725361007626717E-2</c:v>
                </c:pt>
                <c:pt idx="11">
                  <c:v>-5.8172990370245113E-2</c:v>
                </c:pt>
                <c:pt idx="12">
                  <c:v>-5.6573914790198805E-2</c:v>
                </c:pt>
                <c:pt idx="13">
                  <c:v>-4.9132063052290995E-2</c:v>
                </c:pt>
                <c:pt idx="14">
                  <c:v>-4.7809750553406555E-2</c:v>
                </c:pt>
                <c:pt idx="15">
                  <c:v>-4.4150327591377513E-2</c:v>
                </c:pt>
                <c:pt idx="16">
                  <c:v>-4.362755288251622E-2</c:v>
                </c:pt>
                <c:pt idx="17">
                  <c:v>-4.2858766545955496E-2</c:v>
                </c:pt>
                <c:pt idx="18">
                  <c:v>-3.5355411901122825E-2</c:v>
                </c:pt>
                <c:pt idx="19">
                  <c:v>-3.4063850855700815E-2</c:v>
                </c:pt>
                <c:pt idx="20">
                  <c:v>-3.083494824214577E-2</c:v>
                </c:pt>
                <c:pt idx="21">
                  <c:v>-2.068696859954422E-2</c:v>
                </c:pt>
                <c:pt idx="22">
                  <c:v>-2.065621714608179E-2</c:v>
                </c:pt>
                <c:pt idx="23">
                  <c:v>3.1928768274671726E-2</c:v>
                </c:pt>
                <c:pt idx="24">
                  <c:v>5.6499179591152457E-2</c:v>
                </c:pt>
                <c:pt idx="25">
                  <c:v>6.8892015336511334E-2</c:v>
                </c:pt>
                <c:pt idx="26">
                  <c:v>8.2976181022303794E-2</c:v>
                </c:pt>
                <c:pt idx="27">
                  <c:v>8.2976181022303794E-2</c:v>
                </c:pt>
                <c:pt idx="28">
                  <c:v>8.2976181022303794E-2</c:v>
                </c:pt>
                <c:pt idx="29">
                  <c:v>8.2976181022303794E-2</c:v>
                </c:pt>
                <c:pt idx="30">
                  <c:v>8.2976181022303794E-2</c:v>
                </c:pt>
                <c:pt idx="31">
                  <c:v>8.2976181022303794E-2</c:v>
                </c:pt>
                <c:pt idx="32">
                  <c:v>8.2976181022303794E-2</c:v>
                </c:pt>
                <c:pt idx="33">
                  <c:v>8.2976181022303794E-2</c:v>
                </c:pt>
                <c:pt idx="34">
                  <c:v>9.5399768221125072E-2</c:v>
                </c:pt>
                <c:pt idx="35">
                  <c:v>0.18233412715941172</c:v>
                </c:pt>
                <c:pt idx="36">
                  <c:v>0.18279539896134817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8C-41F4-AEE0-3824C92D31F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-0.12062032596278507</c:v>
                </c:pt>
                <c:pt idx="1">
                  <c:v>-0.11396943901945727</c:v>
                </c:pt>
                <c:pt idx="2">
                  <c:v>-0.10256162631533872</c:v>
                </c:pt>
                <c:pt idx="3">
                  <c:v>-9.6571423505454057E-2</c:v>
                </c:pt>
                <c:pt idx="4">
                  <c:v>-9.6130967416491964E-2</c:v>
                </c:pt>
                <c:pt idx="5">
                  <c:v>-9.4237006233954895E-2</c:v>
                </c:pt>
                <c:pt idx="6">
                  <c:v>-9.1814497744663326E-2</c:v>
                </c:pt>
                <c:pt idx="7">
                  <c:v>8.066810669289759E-2</c:v>
                </c:pt>
                <c:pt idx="8">
                  <c:v>8.2562067875434644E-2</c:v>
                </c:pt>
                <c:pt idx="9">
                  <c:v>9.5819796153194053E-2</c:v>
                </c:pt>
                <c:pt idx="10">
                  <c:v>0.11700573403227138</c:v>
                </c:pt>
                <c:pt idx="11">
                  <c:v>0.12066151957065686</c:v>
                </c:pt>
                <c:pt idx="12">
                  <c:v>0.12295189123325981</c:v>
                </c:pt>
                <c:pt idx="13">
                  <c:v>0.13361092858614279</c:v>
                </c:pt>
                <c:pt idx="14">
                  <c:v>0.13550488976867986</c:v>
                </c:pt>
                <c:pt idx="15">
                  <c:v>0.14074631722732892</c:v>
                </c:pt>
                <c:pt idx="16">
                  <c:v>0.14149509257856449</c:v>
                </c:pt>
                <c:pt idx="17">
                  <c:v>0.14259623280096978</c:v>
                </c:pt>
                <c:pt idx="18">
                  <c:v>0.15334336137164517</c:v>
                </c:pt>
                <c:pt idx="19">
                  <c:v>0.15519327694528601</c:v>
                </c:pt>
                <c:pt idx="20">
                  <c:v>0.15981806587938813</c:v>
                </c:pt>
                <c:pt idx="21">
                  <c:v>0.17435311681513765</c:v>
                </c:pt>
                <c:pt idx="22">
                  <c:v>0.17439716242403386</c:v>
                </c:pt>
                <c:pt idx="23">
                  <c:v>0.24971515363655405</c:v>
                </c:pt>
                <c:pt idx="24">
                  <c:v>0.28490759514462638</c:v>
                </c:pt>
                <c:pt idx="25">
                  <c:v>0.30265797552979923</c:v>
                </c:pt>
                <c:pt idx="26">
                  <c:v>0.32283086440426373</c:v>
                </c:pt>
                <c:pt idx="27">
                  <c:v>0.32283086440426373</c:v>
                </c:pt>
                <c:pt idx="28">
                  <c:v>0.32283086440426373</c:v>
                </c:pt>
                <c:pt idx="29">
                  <c:v>0.32283086440426373</c:v>
                </c:pt>
                <c:pt idx="30">
                  <c:v>0.32283086440426373</c:v>
                </c:pt>
                <c:pt idx="31">
                  <c:v>0.32283086440426373</c:v>
                </c:pt>
                <c:pt idx="32">
                  <c:v>0.32283086440426373</c:v>
                </c:pt>
                <c:pt idx="33">
                  <c:v>0.32283086440426373</c:v>
                </c:pt>
                <c:pt idx="34">
                  <c:v>0.34062529039833284</c:v>
                </c:pt>
                <c:pt idx="35">
                  <c:v>0.46514222674792038</c:v>
                </c:pt>
                <c:pt idx="36">
                  <c:v>0.4658029108813635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8C-41F4-AEE0-3824C92D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90400"/>
        <c:axId val="1"/>
      </c:scatterChart>
      <c:valAx>
        <c:axId val="54989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9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70967741935483"/>
          <c:y val="0.92145141978098655"/>
          <c:w val="0.8032258064516129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CMa - Prim. O-C Diagr.</a:t>
            </a:r>
          </a:p>
        </c:rich>
      </c:tx>
      <c:layout>
        <c:manualLayout>
          <c:xMode val="edge"/>
          <c:yMode val="edge"/>
          <c:x val="0.293139511407227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545497589659059"/>
          <c:w val="0.76299453753830881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-4.4229999984963797E-3</c:v>
                </c:pt>
                <c:pt idx="2">
                  <c:v>1.5720000010333024E-3</c:v>
                </c:pt>
                <c:pt idx="3">
                  <c:v>-2.0376000000396743E-2</c:v>
                </c:pt>
                <c:pt idx="4">
                  <c:v>4.819000001589302E-3</c:v>
                </c:pt>
                <c:pt idx="6">
                  <c:v>1.8929999998363201E-2</c:v>
                </c:pt>
                <c:pt idx="7">
                  <c:v>-2.3079999955371022E-3</c:v>
                </c:pt>
                <c:pt idx="9">
                  <c:v>0</c:v>
                </c:pt>
                <c:pt idx="11">
                  <c:v>3.5980000029667281E-3</c:v>
                </c:pt>
                <c:pt idx="12">
                  <c:v>-7.5880000003962778E-3</c:v>
                </c:pt>
                <c:pt idx="13">
                  <c:v>-6.8999994255136698E-5</c:v>
                </c:pt>
                <c:pt idx="15">
                  <c:v>4.8900000037974678E-3</c:v>
                </c:pt>
                <c:pt idx="17">
                  <c:v>5.5090000023483299E-3</c:v>
                </c:pt>
                <c:pt idx="18">
                  <c:v>-3.1329999983427115E-3</c:v>
                </c:pt>
                <c:pt idx="19">
                  <c:v>-4.1400000191060826E-4</c:v>
                </c:pt>
                <c:pt idx="22">
                  <c:v>-3.2119999959832057E-3</c:v>
                </c:pt>
                <c:pt idx="23">
                  <c:v>3.3632999999099411E-2</c:v>
                </c:pt>
                <c:pt idx="25">
                  <c:v>6.499199999962002E-2</c:v>
                </c:pt>
                <c:pt idx="26">
                  <c:v>8.2403000174963381E-2</c:v>
                </c:pt>
                <c:pt idx="27">
                  <c:v>8.2503000005090144E-2</c:v>
                </c:pt>
                <c:pt idx="28">
                  <c:v>8.3702999829256441E-2</c:v>
                </c:pt>
                <c:pt idx="29">
                  <c:v>8.2403000174963381E-2</c:v>
                </c:pt>
                <c:pt idx="30">
                  <c:v>8.2503000005090144E-2</c:v>
                </c:pt>
                <c:pt idx="31">
                  <c:v>8.3702999829256441E-2</c:v>
                </c:pt>
                <c:pt idx="32">
                  <c:v>8.2502999997814186E-2</c:v>
                </c:pt>
                <c:pt idx="33">
                  <c:v>8.3702999996603467E-2</c:v>
                </c:pt>
                <c:pt idx="34">
                  <c:v>9.7980999998981133E-2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3-4C36-83CD-0AD423FBC27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-0.22662945243743093</c:v>
                </c:pt>
                <c:pt idx="1">
                  <c:v>-0.22198598296460414</c:v>
                </c:pt>
                <c:pt idx="2">
                  <c:v>-0.21402135651783505</c:v>
                </c:pt>
                <c:pt idx="3">
                  <c:v>-0.20983915884694471</c:v>
                </c:pt>
                <c:pt idx="4">
                  <c:v>-0.20953164431232041</c:v>
                </c:pt>
                <c:pt idx="5">
                  <c:v>-0.20820933181343598</c:v>
                </c:pt>
                <c:pt idx="6">
                  <c:v>-0.2065180018730024</c:v>
                </c:pt>
                <c:pt idx="7">
                  <c:v>-8.6095310114130602E-2</c:v>
                </c:pt>
                <c:pt idx="8">
                  <c:v>-8.4772997615246162E-2</c:v>
                </c:pt>
                <c:pt idx="9">
                  <c:v>-7.5516810123055042E-2</c:v>
                </c:pt>
                <c:pt idx="10">
                  <c:v>-6.0725361007626717E-2</c:v>
                </c:pt>
                <c:pt idx="11">
                  <c:v>-5.8172990370245113E-2</c:v>
                </c:pt>
                <c:pt idx="12">
                  <c:v>-5.6573914790198805E-2</c:v>
                </c:pt>
                <c:pt idx="13">
                  <c:v>-4.9132063052290995E-2</c:v>
                </c:pt>
                <c:pt idx="14">
                  <c:v>-4.7809750553406555E-2</c:v>
                </c:pt>
                <c:pt idx="15">
                  <c:v>-4.4150327591377513E-2</c:v>
                </c:pt>
                <c:pt idx="16">
                  <c:v>-4.362755288251622E-2</c:v>
                </c:pt>
                <c:pt idx="17">
                  <c:v>-4.2858766545955496E-2</c:v>
                </c:pt>
                <c:pt idx="18">
                  <c:v>-3.5355411901122825E-2</c:v>
                </c:pt>
                <c:pt idx="19">
                  <c:v>-3.4063850855700815E-2</c:v>
                </c:pt>
                <c:pt idx="20">
                  <c:v>-3.083494824214577E-2</c:v>
                </c:pt>
                <c:pt idx="21">
                  <c:v>-2.068696859954422E-2</c:v>
                </c:pt>
                <c:pt idx="22">
                  <c:v>-2.065621714608179E-2</c:v>
                </c:pt>
                <c:pt idx="23">
                  <c:v>3.1928768274671726E-2</c:v>
                </c:pt>
                <c:pt idx="24">
                  <c:v>5.6499179591152457E-2</c:v>
                </c:pt>
                <c:pt idx="25">
                  <c:v>6.8892015336511334E-2</c:v>
                </c:pt>
                <c:pt idx="26">
                  <c:v>8.2976181022303794E-2</c:v>
                </c:pt>
                <c:pt idx="27">
                  <c:v>8.2976181022303794E-2</c:v>
                </c:pt>
                <c:pt idx="28">
                  <c:v>8.2976181022303794E-2</c:v>
                </c:pt>
                <c:pt idx="29">
                  <c:v>8.2976181022303794E-2</c:v>
                </c:pt>
                <c:pt idx="30">
                  <c:v>8.2976181022303794E-2</c:v>
                </c:pt>
                <c:pt idx="31">
                  <c:v>8.2976181022303794E-2</c:v>
                </c:pt>
                <c:pt idx="32">
                  <c:v>8.2976181022303794E-2</c:v>
                </c:pt>
                <c:pt idx="33">
                  <c:v>8.2976181022303794E-2</c:v>
                </c:pt>
                <c:pt idx="34">
                  <c:v>9.5399768221125072E-2</c:v>
                </c:pt>
                <c:pt idx="35">
                  <c:v>0.18233412715941172</c:v>
                </c:pt>
                <c:pt idx="36">
                  <c:v>0.18279539896134817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3-4C36-83CD-0AD423FB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84280"/>
        <c:axId val="1"/>
      </c:scatterChart>
      <c:valAx>
        <c:axId val="54988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0000000000000009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8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121498449057504"/>
          <c:w val="0.3035345218022382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CMa - Sec. O-C Diagr.</a:t>
            </a:r>
          </a:p>
        </c:rich>
      </c:tx>
      <c:layout>
        <c:manualLayout>
          <c:xMode val="edge"/>
          <c:yMode val="edge"/>
          <c:x val="0.302041030585462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01531966242162"/>
          <c:w val="0.7795926135927671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-0.10557849999167956</c:v>
                </c:pt>
                <c:pt idx="5">
                  <c:v>-0.10764249999920139</c:v>
                </c:pt>
                <c:pt idx="8">
                  <c:v>6.2230500006990042E-2</c:v>
                </c:pt>
                <c:pt idx="10">
                  <c:v>0.14927950000128476</c:v>
                </c:pt>
                <c:pt idx="14">
                  <c:v>0.14146950000576908</c:v>
                </c:pt>
                <c:pt idx="16">
                  <c:v>0.13452150000375696</c:v>
                </c:pt>
                <c:pt idx="20">
                  <c:v>0.16413350000220817</c:v>
                </c:pt>
                <c:pt idx="24">
                  <c:v>0.27467349999642465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4-4D6A-9A73-5C75DB047FB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-0.12062032596278507</c:v>
                </c:pt>
                <c:pt idx="1">
                  <c:v>-0.11396943901945727</c:v>
                </c:pt>
                <c:pt idx="2">
                  <c:v>-0.10256162631533872</c:v>
                </c:pt>
                <c:pt idx="3">
                  <c:v>-9.6571423505454057E-2</c:v>
                </c:pt>
                <c:pt idx="4">
                  <c:v>-9.6130967416491964E-2</c:v>
                </c:pt>
                <c:pt idx="5">
                  <c:v>-9.4237006233954895E-2</c:v>
                </c:pt>
                <c:pt idx="6">
                  <c:v>-9.1814497744663326E-2</c:v>
                </c:pt>
                <c:pt idx="7">
                  <c:v>8.066810669289759E-2</c:v>
                </c:pt>
                <c:pt idx="8">
                  <c:v>8.2562067875434644E-2</c:v>
                </c:pt>
                <c:pt idx="9">
                  <c:v>9.5819796153194053E-2</c:v>
                </c:pt>
                <c:pt idx="10">
                  <c:v>0.11700573403227138</c:v>
                </c:pt>
                <c:pt idx="11">
                  <c:v>0.12066151957065686</c:v>
                </c:pt>
                <c:pt idx="12">
                  <c:v>0.12295189123325981</c:v>
                </c:pt>
                <c:pt idx="13">
                  <c:v>0.13361092858614279</c:v>
                </c:pt>
                <c:pt idx="14">
                  <c:v>0.13550488976867986</c:v>
                </c:pt>
                <c:pt idx="15">
                  <c:v>0.14074631722732892</c:v>
                </c:pt>
                <c:pt idx="16">
                  <c:v>0.14149509257856449</c:v>
                </c:pt>
                <c:pt idx="17">
                  <c:v>0.14259623280096978</c:v>
                </c:pt>
                <c:pt idx="18">
                  <c:v>0.15334336137164517</c:v>
                </c:pt>
                <c:pt idx="19">
                  <c:v>0.15519327694528601</c:v>
                </c:pt>
                <c:pt idx="20">
                  <c:v>0.15981806587938813</c:v>
                </c:pt>
                <c:pt idx="21">
                  <c:v>0.17435311681513765</c:v>
                </c:pt>
                <c:pt idx="22">
                  <c:v>0.17439716242403386</c:v>
                </c:pt>
                <c:pt idx="23">
                  <c:v>0.24971515363655405</c:v>
                </c:pt>
                <c:pt idx="24">
                  <c:v>0.28490759514462638</c:v>
                </c:pt>
                <c:pt idx="25">
                  <c:v>0.30265797552979923</c:v>
                </c:pt>
                <c:pt idx="26">
                  <c:v>0.32283086440426373</c:v>
                </c:pt>
                <c:pt idx="27">
                  <c:v>0.32283086440426373</c:v>
                </c:pt>
                <c:pt idx="28">
                  <c:v>0.32283086440426373</c:v>
                </c:pt>
                <c:pt idx="29">
                  <c:v>0.32283086440426373</c:v>
                </c:pt>
                <c:pt idx="30">
                  <c:v>0.32283086440426373</c:v>
                </c:pt>
                <c:pt idx="31">
                  <c:v>0.32283086440426373</c:v>
                </c:pt>
                <c:pt idx="32">
                  <c:v>0.32283086440426373</c:v>
                </c:pt>
                <c:pt idx="33">
                  <c:v>0.32283086440426373</c:v>
                </c:pt>
                <c:pt idx="34">
                  <c:v>0.34062529039833284</c:v>
                </c:pt>
                <c:pt idx="35">
                  <c:v>0.46514222674792038</c:v>
                </c:pt>
                <c:pt idx="36">
                  <c:v>0.4658029108813635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4-4D6A-9A73-5C75DB04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90664"/>
        <c:axId val="1"/>
      </c:scatterChart>
      <c:valAx>
        <c:axId val="54359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59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145141978098655"/>
          <c:w val="0.3306126734158230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0</xdr:rowOff>
    </xdr:from>
    <xdr:to>
      <xdr:col>20</xdr:col>
      <xdr:colOff>466724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922C5BE-C726-C1ED-2F7F-A3F63D049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38099</xdr:rowOff>
    </xdr:from>
    <xdr:to>
      <xdr:col>13</xdr:col>
      <xdr:colOff>114300</xdr:colOff>
      <xdr:row>21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A82E3-87D4-484C-AA62-5642DE6E8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22</xdr:row>
      <xdr:rowOff>95250</xdr:rowOff>
    </xdr:from>
    <xdr:to>
      <xdr:col>13</xdr:col>
      <xdr:colOff>76199</xdr:colOff>
      <xdr:row>41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34FBE1A-0549-54CE-45CA-14250F7FD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ht="13.5" thickBot="1" x14ac:dyDescent="0.25">
      <c r="A2" t="s">
        <v>32</v>
      </c>
      <c r="B2" t="s">
        <v>47</v>
      </c>
      <c r="C2" s="18" t="s">
        <v>50</v>
      </c>
    </row>
    <row r="3" spans="1:6" ht="14.25" thickTop="1" thickBot="1" x14ac:dyDescent="0.25">
      <c r="A3" s="8" t="s">
        <v>51</v>
      </c>
      <c r="B3" s="6" t="s">
        <v>49</v>
      </c>
      <c r="C3" s="4">
        <v>54071.853376302519</v>
      </c>
      <c r="D3" s="5">
        <v>1.7620473949579827</v>
      </c>
    </row>
    <row r="4" spans="1:6" ht="14.25" thickTop="1" thickBot="1" x14ac:dyDescent="0.25">
      <c r="A4" s="8" t="s">
        <v>51</v>
      </c>
      <c r="B4" s="6" t="s">
        <v>45</v>
      </c>
      <c r="C4" s="4">
        <v>52500.89</v>
      </c>
      <c r="D4" s="5">
        <v>1.7621610000000001</v>
      </c>
    </row>
    <row r="5" spans="1:6" ht="13.5" thickTop="1" x14ac:dyDescent="0.2">
      <c r="A5" s="36" t="s">
        <v>1</v>
      </c>
      <c r="B5" s="37"/>
      <c r="C5" s="38">
        <v>-9.5</v>
      </c>
      <c r="D5" s="37" t="s">
        <v>2</v>
      </c>
    </row>
    <row r="6" spans="1:6" x14ac:dyDescent="0.2">
      <c r="A6" s="8" t="s">
        <v>17</v>
      </c>
    </row>
    <row r="7" spans="1:6" x14ac:dyDescent="0.2">
      <c r="A7" t="s">
        <v>18</v>
      </c>
      <c r="C7">
        <f>+C4</f>
        <v>52500.89</v>
      </c>
    </row>
    <row r="8" spans="1:6" x14ac:dyDescent="0.2">
      <c r="A8" t="s">
        <v>19</v>
      </c>
      <c r="C8">
        <f>D4</f>
        <v>1.7621610000000001</v>
      </c>
    </row>
    <row r="9" spans="1:6" x14ac:dyDescent="0.2">
      <c r="A9" s="39" t="s">
        <v>3</v>
      </c>
      <c r="B9" s="39"/>
      <c r="C9" s="26">
        <v>44</v>
      </c>
      <c r="D9" s="26">
        <v>21</v>
      </c>
    </row>
    <row r="10" spans="1:6" ht="13.5" thickBot="1" x14ac:dyDescent="0.25">
      <c r="C10" s="7" t="s">
        <v>34</v>
      </c>
      <c r="D10" s="7" t="s">
        <v>35</v>
      </c>
    </row>
    <row r="11" spans="1:6" x14ac:dyDescent="0.2">
      <c r="A11" t="s">
        <v>29</v>
      </c>
      <c r="C11" s="44">
        <f ca="1">INTERCEPT(INDIRECT(C14):R$935,INDIRECT(C13):$F$935)</f>
        <v>-7.5516810123055042E-2</v>
      </c>
      <c r="D11" s="44">
        <f ca="1">INTERCEPT(INDIRECT(D14):S$935,INDIRECT(D13):$F$935)</f>
        <v>9.5819796153194053E-2</v>
      </c>
      <c r="E11" s="39" t="s">
        <v>6</v>
      </c>
      <c r="F11">
        <v>1</v>
      </c>
    </row>
    <row r="12" spans="1:6" x14ac:dyDescent="0.2">
      <c r="A12" t="s">
        <v>30</v>
      </c>
      <c r="C12" s="44">
        <f ca="1">SLOPE(INDIRECT(C14):R$935,INDIRECT(C13):$F$935)</f>
        <v>6.1502906924857908E-5</v>
      </c>
      <c r="D12" s="44">
        <f ca="1">SLOPE(INDIRECT(D14):S$935,INDIRECT(D13):$F$935)</f>
        <v>8.8091217792421299E-5</v>
      </c>
      <c r="E12" s="39" t="s">
        <v>7</v>
      </c>
      <c r="F12" s="41">
        <f ca="1">NOW()+15018.5+$C$5/24</f>
        <v>60335.712642592589</v>
      </c>
    </row>
    <row r="13" spans="1:6" x14ac:dyDescent="0.2">
      <c r="A13" s="39" t="s">
        <v>4</v>
      </c>
      <c r="B13" s="39"/>
      <c r="C13" s="40" t="str">
        <f>"F"&amp;C9</f>
        <v>F44</v>
      </c>
      <c r="D13" s="40" t="str">
        <f>"F"&amp;D9</f>
        <v>F21</v>
      </c>
      <c r="E13" s="39" t="s">
        <v>8</v>
      </c>
      <c r="F13" s="41">
        <f ca="1">ROUND(2*(F12-$C$7)/$C$8,0)/2+F11</f>
        <v>4447</v>
      </c>
    </row>
    <row r="14" spans="1:6" x14ac:dyDescent="0.2">
      <c r="A14" s="39" t="s">
        <v>5</v>
      </c>
      <c r="B14" s="39"/>
      <c r="C14" s="40" t="str">
        <f>"R"&amp;C9</f>
        <v>R44</v>
      </c>
      <c r="D14" s="40" t="str">
        <f>"S"&amp;D9</f>
        <v>S21</v>
      </c>
      <c r="E14" s="39" t="s">
        <v>9</v>
      </c>
      <c r="F14" s="13">
        <f ca="1">ROUND(2*(F12-$C$15)/$C$16,0)/2+F11</f>
        <v>247</v>
      </c>
    </row>
    <row r="15" spans="1:6" x14ac:dyDescent="0.2">
      <c r="A15" s="3" t="s">
        <v>31</v>
      </c>
      <c r="C15" s="14">
        <f ca="1">($C7+C11)+($C8+C12)*INT(MAX($F21:$F3532))</f>
        <v>59902.148995398959</v>
      </c>
      <c r="D15" s="14">
        <f ca="1">($C4+D11)+($D4+D12)*INT(MAX($F21:$F3532))</f>
        <v>59902.432002910879</v>
      </c>
      <c r="E15" s="39" t="s">
        <v>10</v>
      </c>
      <c r="F15" s="42">
        <f ca="1">+$C$15+$C$16*F14-15018.5-$C$5/24</f>
        <v>45319.313786950304</v>
      </c>
    </row>
    <row r="16" spans="1:6" x14ac:dyDescent="0.2">
      <c r="A16" s="8" t="s">
        <v>20</v>
      </c>
      <c r="C16" s="15">
        <f ca="1">+$C8+C12</f>
        <v>1.7622225029069249</v>
      </c>
      <c r="D16" s="13">
        <f ca="1">+$C8+D12</f>
        <v>1.7622490912177926</v>
      </c>
      <c r="E16" s="43"/>
      <c r="F16" s="43" t="s">
        <v>11</v>
      </c>
    </row>
    <row r="17" spans="1:21" ht="13.5" thickBot="1" x14ac:dyDescent="0.25">
      <c r="A17" s="12" t="s">
        <v>43</v>
      </c>
      <c r="C17">
        <f>COUNT(C21:C1246)</f>
        <v>37</v>
      </c>
    </row>
    <row r="18" spans="1:21" ht="14.25" thickTop="1" thickBot="1" x14ac:dyDescent="0.25">
      <c r="A18" s="8" t="s">
        <v>37</v>
      </c>
      <c r="C18" s="4">
        <v>54071.853376302519</v>
      </c>
      <c r="D18" s="5">
        <v>1.7620473949579827</v>
      </c>
      <c r="E18" s="33">
        <f>R19</f>
        <v>26</v>
      </c>
    </row>
    <row r="19" spans="1:21" ht="14.25" thickTop="1" thickBot="1" x14ac:dyDescent="0.25">
      <c r="A19" s="8" t="s">
        <v>38</v>
      </c>
      <c r="C19" s="4">
        <f ca="1">+D15</f>
        <v>59902.432002910879</v>
      </c>
      <c r="D19" s="5">
        <f ca="1">+D16</f>
        <v>1.7622490912177926</v>
      </c>
      <c r="E19" s="33">
        <f>S19</f>
        <v>8</v>
      </c>
      <c r="R19">
        <f>COUNT(R21:R321)</f>
        <v>26</v>
      </c>
      <c r="S19">
        <f>COUNT(S21:S321)</f>
        <v>8</v>
      </c>
    </row>
    <row r="20" spans="1:21" ht="14.25" thickTop="1" thickBot="1" x14ac:dyDescent="0.25">
      <c r="A20" s="7" t="s">
        <v>21</v>
      </c>
      <c r="B20" s="7" t="s">
        <v>22</v>
      </c>
      <c r="C20" s="7" t="s">
        <v>23</v>
      </c>
      <c r="D20" s="7" t="s">
        <v>27</v>
      </c>
      <c r="E20" s="7" t="s">
        <v>24</v>
      </c>
      <c r="F20" s="7" t="s">
        <v>25</v>
      </c>
      <c r="G20" s="7" t="s">
        <v>26</v>
      </c>
      <c r="H20" s="10" t="s">
        <v>14</v>
      </c>
      <c r="I20" s="10" t="s">
        <v>58</v>
      </c>
      <c r="J20" s="10" t="s">
        <v>12</v>
      </c>
      <c r="K20" s="10" t="s">
        <v>13</v>
      </c>
      <c r="L20" s="10" t="s">
        <v>41</v>
      </c>
      <c r="M20" s="10" t="s">
        <v>33</v>
      </c>
      <c r="N20" s="10" t="s">
        <v>36</v>
      </c>
      <c r="O20" s="10" t="s">
        <v>39</v>
      </c>
      <c r="P20" s="9" t="s">
        <v>40</v>
      </c>
      <c r="Q20" s="7" t="s">
        <v>28</v>
      </c>
      <c r="R20" s="9" t="s">
        <v>34</v>
      </c>
      <c r="S20" s="9" t="s">
        <v>35</v>
      </c>
      <c r="U20" s="48" t="s">
        <v>60</v>
      </c>
    </row>
    <row r="21" spans="1:21" x14ac:dyDescent="0.2">
      <c r="A21" s="19" t="s">
        <v>53</v>
      </c>
      <c r="B21" s="20" t="s">
        <v>45</v>
      </c>
      <c r="C21" s="19">
        <v>48171.256000000001</v>
      </c>
      <c r="D21" s="19" t="s">
        <v>42</v>
      </c>
      <c r="E21" s="21">
        <f t="shared" ref="E21:E44" si="0">+(C21-C$7)/C$8</f>
        <v>-2457.0025099863169</v>
      </c>
      <c r="F21">
        <f t="shared" ref="F21:F55" si="1">ROUND(2*E21,0)/2</f>
        <v>-2457</v>
      </c>
      <c r="G21">
        <f t="shared" ref="G21:G41" si="2">+C21-(C$7+F21*C$8)</f>
        <v>-4.4229999984963797E-3</v>
      </c>
      <c r="I21">
        <f t="shared" ref="I21:I29" si="3">+G21</f>
        <v>-4.4229999984963797E-3</v>
      </c>
      <c r="O21">
        <f t="shared" ref="O21:O44" ca="1" si="4">+C$11+C$12*$F21</f>
        <v>-0.22662945243743093</v>
      </c>
      <c r="P21">
        <f t="shared" ref="P21:P44" ca="1" si="5">+D$11+D$12*$F21</f>
        <v>-0.12062032596278507</v>
      </c>
      <c r="Q21" s="2">
        <f t="shared" ref="Q21:Q44" si="6">+C21-15018.5</f>
        <v>33152.756000000001</v>
      </c>
      <c r="R21">
        <f>G21</f>
        <v>-4.4229999984963797E-3</v>
      </c>
    </row>
    <row r="22" spans="1:21" x14ac:dyDescent="0.2">
      <c r="A22" s="19" t="s">
        <v>53</v>
      </c>
      <c r="B22" s="20" t="s">
        <v>49</v>
      </c>
      <c r="C22" s="19">
        <v>48304.198000000004</v>
      </c>
      <c r="D22" s="19" t="s">
        <v>42</v>
      </c>
      <c r="E22" s="21">
        <f t="shared" si="0"/>
        <v>-2381.559914218959</v>
      </c>
      <c r="F22">
        <f t="shared" si="1"/>
        <v>-2381.5</v>
      </c>
      <c r="G22">
        <f t="shared" si="2"/>
        <v>-0.10557849999167956</v>
      </c>
      <c r="I22">
        <f t="shared" si="3"/>
        <v>-0.10557849999167956</v>
      </c>
      <c r="O22">
        <f t="shared" ca="1" si="4"/>
        <v>-0.22198598296460414</v>
      </c>
      <c r="P22">
        <f t="shared" ca="1" si="5"/>
        <v>-0.11396943901945727</v>
      </c>
      <c r="Q22" s="2">
        <f t="shared" si="6"/>
        <v>33285.698000000004</v>
      </c>
      <c r="S22">
        <f>G22</f>
        <v>-0.10557849999167956</v>
      </c>
    </row>
    <row r="23" spans="1:21" x14ac:dyDescent="0.2">
      <c r="A23" s="19" t="s">
        <v>53</v>
      </c>
      <c r="B23" s="20" t="s">
        <v>45</v>
      </c>
      <c r="C23" s="19">
        <v>48532.504999999997</v>
      </c>
      <c r="D23" s="19" t="s">
        <v>42</v>
      </c>
      <c r="E23" s="21">
        <f t="shared" si="0"/>
        <v>-2251.9991079135229</v>
      </c>
      <c r="F23">
        <f t="shared" si="1"/>
        <v>-2252</v>
      </c>
      <c r="G23">
        <f t="shared" si="2"/>
        <v>1.5720000010333024E-3</v>
      </c>
      <c r="I23">
        <f t="shared" si="3"/>
        <v>1.5720000010333024E-3</v>
      </c>
      <c r="O23">
        <f t="shared" ca="1" si="4"/>
        <v>-0.21402135651783505</v>
      </c>
      <c r="P23">
        <f t="shared" ca="1" si="5"/>
        <v>-0.10256162631533872</v>
      </c>
      <c r="Q23" s="2">
        <f t="shared" si="6"/>
        <v>33514.004999999997</v>
      </c>
      <c r="R23">
        <f>G23</f>
        <v>1.5720000010333024E-3</v>
      </c>
    </row>
    <row r="24" spans="1:21" x14ac:dyDescent="0.2">
      <c r="A24" s="19" t="s">
        <v>53</v>
      </c>
      <c r="B24" s="20" t="s">
        <v>45</v>
      </c>
      <c r="C24" s="19">
        <v>48652.31</v>
      </c>
      <c r="D24" s="19" t="s">
        <v>42</v>
      </c>
      <c r="E24" s="21">
        <f t="shared" si="0"/>
        <v>-2184.0115630751116</v>
      </c>
      <c r="F24">
        <f t="shared" si="1"/>
        <v>-2184</v>
      </c>
      <c r="G24">
        <f t="shared" si="2"/>
        <v>-2.0376000000396743E-2</v>
      </c>
      <c r="I24">
        <f t="shared" si="3"/>
        <v>-2.0376000000396743E-2</v>
      </c>
      <c r="O24">
        <f t="shared" ca="1" si="4"/>
        <v>-0.20983915884694471</v>
      </c>
      <c r="P24">
        <f t="shared" ca="1" si="5"/>
        <v>-9.6571423505454057E-2</v>
      </c>
      <c r="Q24" s="2">
        <f t="shared" si="6"/>
        <v>33633.81</v>
      </c>
      <c r="R24">
        <f>G24</f>
        <v>-2.0376000000396743E-2</v>
      </c>
    </row>
    <row r="25" spans="1:21" x14ac:dyDescent="0.2">
      <c r="A25" s="19" t="s">
        <v>53</v>
      </c>
      <c r="B25" s="20" t="s">
        <v>45</v>
      </c>
      <c r="C25" s="19">
        <v>48661.146000000001</v>
      </c>
      <c r="D25" s="19" t="s">
        <v>42</v>
      </c>
      <c r="E25" s="21">
        <f t="shared" si="0"/>
        <v>-2178.9972652896067</v>
      </c>
      <c r="F25">
        <f t="shared" si="1"/>
        <v>-2179</v>
      </c>
      <c r="G25">
        <f t="shared" si="2"/>
        <v>4.819000001589302E-3</v>
      </c>
      <c r="I25">
        <f t="shared" si="3"/>
        <v>4.819000001589302E-3</v>
      </c>
      <c r="O25">
        <f t="shared" ca="1" si="4"/>
        <v>-0.20953164431232041</v>
      </c>
      <c r="P25">
        <f t="shared" ca="1" si="5"/>
        <v>-9.6130967416491964E-2</v>
      </c>
      <c r="Q25" s="2">
        <f t="shared" si="6"/>
        <v>33642.646000000001</v>
      </c>
      <c r="R25">
        <f>G25</f>
        <v>4.819000001589302E-3</v>
      </c>
    </row>
    <row r="26" spans="1:21" x14ac:dyDescent="0.2">
      <c r="A26" s="19" t="s">
        <v>53</v>
      </c>
      <c r="B26" s="20" t="s">
        <v>49</v>
      </c>
      <c r="C26" s="19">
        <v>48698.92</v>
      </c>
      <c r="D26" s="19" t="s">
        <v>42</v>
      </c>
      <c r="E26" s="21">
        <f t="shared" si="0"/>
        <v>-2157.5610855080786</v>
      </c>
      <c r="F26">
        <f t="shared" si="1"/>
        <v>-2157.5</v>
      </c>
      <c r="G26">
        <f t="shared" si="2"/>
        <v>-0.10764249999920139</v>
      </c>
      <c r="I26">
        <f t="shared" si="3"/>
        <v>-0.10764249999920139</v>
      </c>
      <c r="O26">
        <f t="shared" ca="1" si="4"/>
        <v>-0.20820933181343598</v>
      </c>
      <c r="P26">
        <f t="shared" ca="1" si="5"/>
        <v>-9.4237006233954895E-2</v>
      </c>
      <c r="Q26" s="2">
        <f t="shared" si="6"/>
        <v>33680.42</v>
      </c>
      <c r="S26">
        <f>G26</f>
        <v>-0.10764249999920139</v>
      </c>
    </row>
    <row r="27" spans="1:21" x14ac:dyDescent="0.2">
      <c r="A27" s="19" t="s">
        <v>53</v>
      </c>
      <c r="B27" s="20" t="s">
        <v>45</v>
      </c>
      <c r="C27" s="19">
        <v>48747.506000000001</v>
      </c>
      <c r="D27" s="19" t="s">
        <v>42</v>
      </c>
      <c r="E27" s="21">
        <f t="shared" si="0"/>
        <v>-2129.9892575082517</v>
      </c>
      <c r="F27">
        <f t="shared" si="1"/>
        <v>-2130</v>
      </c>
      <c r="G27">
        <f t="shared" si="2"/>
        <v>1.8929999998363201E-2</v>
      </c>
      <c r="I27">
        <f t="shared" si="3"/>
        <v>1.8929999998363201E-2</v>
      </c>
      <c r="O27">
        <f t="shared" ca="1" si="4"/>
        <v>-0.2065180018730024</v>
      </c>
      <c r="P27">
        <f t="shared" ca="1" si="5"/>
        <v>-9.1814497744663326E-2</v>
      </c>
      <c r="Q27" s="2">
        <f t="shared" si="6"/>
        <v>33729.006000000001</v>
      </c>
      <c r="R27">
        <f>G27</f>
        <v>1.8929999998363201E-2</v>
      </c>
    </row>
    <row r="28" spans="1:21" x14ac:dyDescent="0.2">
      <c r="A28" s="19" t="s">
        <v>53</v>
      </c>
      <c r="B28" s="20" t="s">
        <v>45</v>
      </c>
      <c r="C28" s="19">
        <v>52197.796000000002</v>
      </c>
      <c r="D28" s="19" t="s">
        <v>42</v>
      </c>
      <c r="E28" s="21">
        <f t="shared" si="0"/>
        <v>-172.0013097554635</v>
      </c>
      <c r="F28">
        <f t="shared" si="1"/>
        <v>-172</v>
      </c>
      <c r="G28">
        <f t="shared" si="2"/>
        <v>-2.3079999955371022E-3</v>
      </c>
      <c r="I28">
        <f t="shared" si="3"/>
        <v>-2.3079999955371022E-3</v>
      </c>
      <c r="O28">
        <f t="shared" ca="1" si="4"/>
        <v>-8.6095310114130602E-2</v>
      </c>
      <c r="P28">
        <f t="shared" ca="1" si="5"/>
        <v>8.066810669289759E-2</v>
      </c>
      <c r="Q28" s="2">
        <f t="shared" si="6"/>
        <v>37179.296000000002</v>
      </c>
      <c r="R28">
        <f>G28</f>
        <v>-2.3079999955371022E-3</v>
      </c>
    </row>
    <row r="29" spans="1:21" x14ac:dyDescent="0.2">
      <c r="A29" s="19" t="s">
        <v>53</v>
      </c>
      <c r="B29" s="20" t="s">
        <v>49</v>
      </c>
      <c r="C29" s="19">
        <v>52235.747000000003</v>
      </c>
      <c r="D29" s="19" t="s">
        <v>42</v>
      </c>
      <c r="E29" s="21">
        <f t="shared" si="0"/>
        <v>-150.46468512241299</v>
      </c>
      <c r="F29">
        <f t="shared" si="1"/>
        <v>-150.5</v>
      </c>
      <c r="G29">
        <f t="shared" si="2"/>
        <v>6.2230500006990042E-2</v>
      </c>
      <c r="I29">
        <f t="shared" si="3"/>
        <v>6.2230500006990042E-2</v>
      </c>
      <c r="O29">
        <f t="shared" ca="1" si="4"/>
        <v>-8.4772997615246162E-2</v>
      </c>
      <c r="P29">
        <f t="shared" ca="1" si="5"/>
        <v>8.2562067875434644E-2</v>
      </c>
      <c r="Q29" s="2">
        <f t="shared" si="6"/>
        <v>37217.247000000003</v>
      </c>
      <c r="S29">
        <f>G29</f>
        <v>6.2230500006990042E-2</v>
      </c>
    </row>
    <row r="30" spans="1:21" x14ac:dyDescent="0.2">
      <c r="A30" s="16" t="s">
        <v>48</v>
      </c>
      <c r="B30" s="17" t="s">
        <v>45</v>
      </c>
      <c r="C30" s="16">
        <v>52500.89</v>
      </c>
      <c r="D30" s="16"/>
      <c r="E30" s="21">
        <f t="shared" si="0"/>
        <v>0</v>
      </c>
      <c r="F30">
        <f t="shared" si="1"/>
        <v>0</v>
      </c>
      <c r="G30">
        <f t="shared" si="2"/>
        <v>0</v>
      </c>
      <c r="I30">
        <f>+G30</f>
        <v>0</v>
      </c>
      <c r="O30">
        <f t="shared" ca="1" si="4"/>
        <v>-7.5516810123055042E-2</v>
      </c>
      <c r="P30">
        <f t="shared" ca="1" si="5"/>
        <v>9.5819796153194053E-2</v>
      </c>
      <c r="Q30" s="2">
        <f t="shared" si="6"/>
        <v>37482.39</v>
      </c>
      <c r="R30">
        <f>G30</f>
        <v>0</v>
      </c>
    </row>
    <row r="31" spans="1:21" x14ac:dyDescent="0.2">
      <c r="A31" s="19" t="s">
        <v>53</v>
      </c>
      <c r="B31" s="20" t="s">
        <v>49</v>
      </c>
      <c r="C31" s="19">
        <v>52924.839</v>
      </c>
      <c r="D31" s="19" t="s">
        <v>42</v>
      </c>
      <c r="E31" s="21">
        <f t="shared" si="0"/>
        <v>240.584713882557</v>
      </c>
      <c r="F31">
        <f t="shared" si="1"/>
        <v>240.5</v>
      </c>
      <c r="G31">
        <f t="shared" si="2"/>
        <v>0.14927950000128476</v>
      </c>
      <c r="I31">
        <f t="shared" ref="I31:I38" si="7">+G31</f>
        <v>0.14927950000128476</v>
      </c>
      <c r="O31">
        <f t="shared" ca="1" si="4"/>
        <v>-6.0725361007626717E-2</v>
      </c>
      <c r="P31">
        <f t="shared" ca="1" si="5"/>
        <v>0.11700573403227138</v>
      </c>
      <c r="Q31" s="2">
        <f t="shared" si="6"/>
        <v>37906.339</v>
      </c>
      <c r="S31">
        <f>G31</f>
        <v>0.14927950000128476</v>
      </c>
    </row>
    <row r="32" spans="1:21" x14ac:dyDescent="0.2">
      <c r="A32" s="19" t="s">
        <v>53</v>
      </c>
      <c r="B32" s="20" t="s">
        <v>45</v>
      </c>
      <c r="C32" s="19">
        <v>52997.823000000004</v>
      </c>
      <c r="D32" s="19" t="s">
        <v>42</v>
      </c>
      <c r="E32" s="21">
        <f t="shared" si="0"/>
        <v>282.0020418111651</v>
      </c>
      <c r="F32">
        <f t="shared" si="1"/>
        <v>282</v>
      </c>
      <c r="G32">
        <f t="shared" si="2"/>
        <v>3.5980000029667281E-3</v>
      </c>
      <c r="I32">
        <f t="shared" si="7"/>
        <v>3.5980000029667281E-3</v>
      </c>
      <c r="O32">
        <f t="shared" ca="1" si="4"/>
        <v>-5.8172990370245113E-2</v>
      </c>
      <c r="P32">
        <f t="shared" ca="1" si="5"/>
        <v>0.12066151957065686</v>
      </c>
      <c r="Q32" s="2">
        <f t="shared" si="6"/>
        <v>37979.323000000004</v>
      </c>
      <c r="R32">
        <f>G32</f>
        <v>3.5980000029667281E-3</v>
      </c>
    </row>
    <row r="33" spans="1:19" x14ac:dyDescent="0.2">
      <c r="A33" s="19" t="s">
        <v>53</v>
      </c>
      <c r="B33" s="20" t="s">
        <v>45</v>
      </c>
      <c r="C33" s="19">
        <v>53043.627999999997</v>
      </c>
      <c r="D33" s="19" t="s">
        <v>42</v>
      </c>
      <c r="E33" s="21">
        <f t="shared" si="0"/>
        <v>307.99569392353908</v>
      </c>
      <c r="F33">
        <f t="shared" si="1"/>
        <v>308</v>
      </c>
      <c r="G33">
        <f t="shared" si="2"/>
        <v>-7.5880000003962778E-3</v>
      </c>
      <c r="I33">
        <f t="shared" si="7"/>
        <v>-7.5880000003962778E-3</v>
      </c>
      <c r="O33">
        <f t="shared" ca="1" si="4"/>
        <v>-5.6573914790198805E-2</v>
      </c>
      <c r="P33">
        <f t="shared" ca="1" si="5"/>
        <v>0.12295189123325981</v>
      </c>
      <c r="Q33" s="2">
        <f t="shared" si="6"/>
        <v>38025.127999999997</v>
      </c>
      <c r="R33">
        <f>G33</f>
        <v>-7.5880000003962778E-3</v>
      </c>
    </row>
    <row r="34" spans="1:19" x14ac:dyDescent="0.2">
      <c r="A34" s="19" t="s">
        <v>53</v>
      </c>
      <c r="B34" s="20" t="s">
        <v>45</v>
      </c>
      <c r="C34" s="19">
        <v>53256.857000000004</v>
      </c>
      <c r="D34" s="19" t="s">
        <v>42</v>
      </c>
      <c r="E34" s="21">
        <f t="shared" si="0"/>
        <v>428.99996084353484</v>
      </c>
      <c r="F34">
        <f t="shared" si="1"/>
        <v>429</v>
      </c>
      <c r="G34">
        <f t="shared" si="2"/>
        <v>-6.8999994255136698E-5</v>
      </c>
      <c r="I34">
        <f t="shared" si="7"/>
        <v>-6.8999994255136698E-5</v>
      </c>
      <c r="O34">
        <f t="shared" ca="1" si="4"/>
        <v>-4.9132063052290995E-2</v>
      </c>
      <c r="P34">
        <f t="shared" ca="1" si="5"/>
        <v>0.13361092858614279</v>
      </c>
      <c r="Q34" s="2">
        <f t="shared" si="6"/>
        <v>38238.357000000004</v>
      </c>
      <c r="R34">
        <f>G34</f>
        <v>-6.8999994255136698E-5</v>
      </c>
    </row>
    <row r="35" spans="1:19" x14ac:dyDescent="0.2">
      <c r="A35" s="19" t="s">
        <v>53</v>
      </c>
      <c r="B35" s="20" t="s">
        <v>49</v>
      </c>
      <c r="C35" s="19">
        <v>53294.885000000002</v>
      </c>
      <c r="D35" s="19" t="s">
        <v>42</v>
      </c>
      <c r="E35" s="21">
        <f t="shared" si="0"/>
        <v>450.58028182442047</v>
      </c>
      <c r="F35">
        <f t="shared" si="1"/>
        <v>450.5</v>
      </c>
      <c r="G35">
        <f t="shared" si="2"/>
        <v>0.14146950000576908</v>
      </c>
      <c r="I35">
        <f t="shared" si="7"/>
        <v>0.14146950000576908</v>
      </c>
      <c r="O35">
        <f t="shared" ca="1" si="4"/>
        <v>-4.7809750553406555E-2</v>
      </c>
      <c r="P35">
        <f t="shared" ca="1" si="5"/>
        <v>0.13550488976867986</v>
      </c>
      <c r="Q35" s="2">
        <f t="shared" si="6"/>
        <v>38276.385000000002</v>
      </c>
      <c r="S35">
        <f>G35</f>
        <v>0.14146950000576908</v>
      </c>
    </row>
    <row r="36" spans="1:19" x14ac:dyDescent="0.2">
      <c r="A36" s="19" t="s">
        <v>53</v>
      </c>
      <c r="B36" s="20" t="s">
        <v>45</v>
      </c>
      <c r="C36" s="19">
        <v>53399.597000000002</v>
      </c>
      <c r="D36" s="19" t="s">
        <v>42</v>
      </c>
      <c r="E36" s="21">
        <f t="shared" si="0"/>
        <v>510.00277500183131</v>
      </c>
      <c r="F36">
        <f t="shared" si="1"/>
        <v>510</v>
      </c>
      <c r="G36">
        <f t="shared" si="2"/>
        <v>4.8900000037974678E-3</v>
      </c>
      <c r="I36">
        <f t="shared" si="7"/>
        <v>4.8900000037974678E-3</v>
      </c>
      <c r="O36">
        <f t="shared" ca="1" si="4"/>
        <v>-4.4150327591377513E-2</v>
      </c>
      <c r="P36">
        <f t="shared" ca="1" si="5"/>
        <v>0.14074631722732892</v>
      </c>
      <c r="Q36" s="2">
        <f t="shared" si="6"/>
        <v>38381.097000000002</v>
      </c>
      <c r="R36">
        <f>G36</f>
        <v>4.8900000037974678E-3</v>
      </c>
    </row>
    <row r="37" spans="1:19" x14ac:dyDescent="0.2">
      <c r="A37" s="19" t="s">
        <v>53</v>
      </c>
      <c r="B37" s="20" t="s">
        <v>49</v>
      </c>
      <c r="C37" s="19">
        <v>53414.705000000002</v>
      </c>
      <c r="D37" s="19" t="s">
        <v>42</v>
      </c>
      <c r="E37" s="21">
        <f t="shared" si="0"/>
        <v>518.57633893838431</v>
      </c>
      <c r="F37">
        <f t="shared" si="1"/>
        <v>518.5</v>
      </c>
      <c r="G37">
        <f t="shared" si="2"/>
        <v>0.13452150000375696</v>
      </c>
      <c r="I37">
        <f t="shared" si="7"/>
        <v>0.13452150000375696</v>
      </c>
      <c r="O37">
        <f t="shared" ca="1" si="4"/>
        <v>-4.362755288251622E-2</v>
      </c>
      <c r="P37">
        <f t="shared" ca="1" si="5"/>
        <v>0.14149509257856449</v>
      </c>
      <c r="Q37" s="2">
        <f t="shared" si="6"/>
        <v>38396.205000000002</v>
      </c>
      <c r="S37">
        <f>G37</f>
        <v>0.13452150000375696</v>
      </c>
    </row>
    <row r="38" spans="1:19" x14ac:dyDescent="0.2">
      <c r="A38" s="19" t="s">
        <v>53</v>
      </c>
      <c r="B38" s="20" t="s">
        <v>45</v>
      </c>
      <c r="C38" s="19">
        <v>53436.603000000003</v>
      </c>
      <c r="D38" s="19" t="s">
        <v>42</v>
      </c>
      <c r="E38" s="21">
        <f t="shared" si="0"/>
        <v>531.0031262750698</v>
      </c>
      <c r="F38">
        <f t="shared" si="1"/>
        <v>531</v>
      </c>
      <c r="G38">
        <f t="shared" si="2"/>
        <v>5.5090000023483299E-3</v>
      </c>
      <c r="I38">
        <f t="shared" si="7"/>
        <v>5.5090000023483299E-3</v>
      </c>
      <c r="O38">
        <f t="shared" ca="1" si="4"/>
        <v>-4.2858766545955496E-2</v>
      </c>
      <c r="P38">
        <f t="shared" ca="1" si="5"/>
        <v>0.14259623280096978</v>
      </c>
      <c r="Q38" s="2">
        <f t="shared" si="6"/>
        <v>38418.103000000003</v>
      </c>
      <c r="R38">
        <f>G38</f>
        <v>5.5090000023483299E-3</v>
      </c>
    </row>
    <row r="39" spans="1:19" x14ac:dyDescent="0.2">
      <c r="A39" s="22" t="s">
        <v>52</v>
      </c>
      <c r="B39" s="23" t="s">
        <v>45</v>
      </c>
      <c r="C39" s="24">
        <v>53651.578000000001</v>
      </c>
      <c r="D39" s="24">
        <v>5.9999999999999995E-4</v>
      </c>
      <c r="E39" s="21">
        <f t="shared" si="0"/>
        <v>652.99822206938063</v>
      </c>
      <c r="F39">
        <f t="shared" si="1"/>
        <v>653</v>
      </c>
      <c r="G39">
        <f t="shared" si="2"/>
        <v>-3.1329999983427115E-3</v>
      </c>
      <c r="J39">
        <f>+G39</f>
        <v>-3.1329999983427115E-3</v>
      </c>
      <c r="O39">
        <f t="shared" ca="1" si="4"/>
        <v>-3.5355411901122825E-2</v>
      </c>
      <c r="P39">
        <f t="shared" ca="1" si="5"/>
        <v>0.15334336137164517</v>
      </c>
      <c r="Q39" s="2">
        <f t="shared" si="6"/>
        <v>38633.078000000001</v>
      </c>
      <c r="R39">
        <f>G39</f>
        <v>-3.1329999983427115E-3</v>
      </c>
    </row>
    <row r="40" spans="1:19" x14ac:dyDescent="0.2">
      <c r="A40" s="22" t="s">
        <v>52</v>
      </c>
      <c r="B40" s="23" t="s">
        <v>45</v>
      </c>
      <c r="C40" s="24">
        <v>53688.5861</v>
      </c>
      <c r="D40" s="24">
        <v>4.0000000000000002E-4</v>
      </c>
      <c r="E40" s="21">
        <f t="shared" si="0"/>
        <v>673.99976506119526</v>
      </c>
      <c r="F40">
        <f t="shared" si="1"/>
        <v>674</v>
      </c>
      <c r="G40">
        <f t="shared" si="2"/>
        <v>-4.1400000191060826E-4</v>
      </c>
      <c r="J40">
        <f>+G40</f>
        <v>-4.1400000191060826E-4</v>
      </c>
      <c r="O40">
        <f t="shared" ca="1" si="4"/>
        <v>-3.4063850855700815E-2</v>
      </c>
      <c r="P40">
        <f t="shared" ca="1" si="5"/>
        <v>0.15519327694528601</v>
      </c>
      <c r="Q40" s="2">
        <f t="shared" si="6"/>
        <v>38670.0861</v>
      </c>
      <c r="R40">
        <f>G40</f>
        <v>-4.1400000191060826E-4</v>
      </c>
    </row>
    <row r="41" spans="1:19" x14ac:dyDescent="0.2">
      <c r="A41" s="22" t="s">
        <v>52</v>
      </c>
      <c r="B41" s="23" t="s">
        <v>49</v>
      </c>
      <c r="C41" s="24">
        <v>53781.2641</v>
      </c>
      <c r="D41" s="24">
        <v>5.0000000000000001E-4</v>
      </c>
      <c r="E41" s="21">
        <f t="shared" si="0"/>
        <v>726.59314330529435</v>
      </c>
      <c r="F41">
        <f t="shared" si="1"/>
        <v>726.5</v>
      </c>
      <c r="G41">
        <f t="shared" si="2"/>
        <v>0.16413350000220817</v>
      </c>
      <c r="J41">
        <f>+G41</f>
        <v>0.16413350000220817</v>
      </c>
      <c r="O41">
        <f t="shared" ca="1" si="4"/>
        <v>-3.083494824214577E-2</v>
      </c>
      <c r="P41">
        <f t="shared" ca="1" si="5"/>
        <v>0.15981806587938813</v>
      </c>
      <c r="Q41" s="2">
        <f t="shared" si="6"/>
        <v>38762.7641</v>
      </c>
      <c r="S41">
        <f>G41</f>
        <v>0.16413350000220817</v>
      </c>
    </row>
    <row r="42" spans="1:19" x14ac:dyDescent="0.2">
      <c r="A42" s="16" t="s">
        <v>48</v>
      </c>
      <c r="B42" s="17" t="s">
        <v>49</v>
      </c>
      <c r="C42" s="16">
        <v>54071.853376302519</v>
      </c>
      <c r="D42" s="16" t="s">
        <v>42</v>
      </c>
      <c r="E42" s="21">
        <f t="shared" si="0"/>
        <v>891.49820947264152</v>
      </c>
      <c r="F42">
        <f t="shared" si="1"/>
        <v>891.5</v>
      </c>
      <c r="K42">
        <v>-3.1551974825561047E-3</v>
      </c>
      <c r="O42">
        <f t="shared" ca="1" si="4"/>
        <v>-2.068696859954422E-2</v>
      </c>
      <c r="P42">
        <f t="shared" ca="1" si="5"/>
        <v>0.17435311681513765</v>
      </c>
      <c r="Q42" s="2">
        <f t="shared" si="6"/>
        <v>39053.353376302519</v>
      </c>
    </row>
    <row r="43" spans="1:19" x14ac:dyDescent="0.2">
      <c r="A43" s="11" t="s">
        <v>44</v>
      </c>
      <c r="B43" s="17" t="s">
        <v>45</v>
      </c>
      <c r="C43" s="16">
        <v>54072.734400000001</v>
      </c>
      <c r="D43" s="16">
        <v>1.1999999999999999E-3</v>
      </c>
      <c r="E43" s="21">
        <f t="shared" si="0"/>
        <v>891.99817723806268</v>
      </c>
      <c r="F43">
        <f t="shared" si="1"/>
        <v>892</v>
      </c>
      <c r="G43">
        <f>+C43-(C$7+F43*C$8)</f>
        <v>-3.2119999959832057E-3</v>
      </c>
      <c r="K43">
        <f t="shared" ref="K43:K55" si="8">+G43</f>
        <v>-3.2119999959832057E-3</v>
      </c>
      <c r="O43">
        <f t="shared" ca="1" si="4"/>
        <v>-2.065621714608179E-2</v>
      </c>
      <c r="P43">
        <f t="shared" ca="1" si="5"/>
        <v>0.17439716242403386</v>
      </c>
      <c r="Q43" s="2">
        <f t="shared" si="6"/>
        <v>39054.234400000001</v>
      </c>
      <c r="R43">
        <f>G43</f>
        <v>-3.2119999959832057E-3</v>
      </c>
    </row>
    <row r="44" spans="1:19" x14ac:dyDescent="0.2">
      <c r="A44" s="22" t="s">
        <v>52</v>
      </c>
      <c r="B44" s="23" t="s">
        <v>45</v>
      </c>
      <c r="C44" s="24">
        <v>55579.418899999997</v>
      </c>
      <c r="D44" s="24">
        <v>5.0000000000000001E-4</v>
      </c>
      <c r="E44" s="21">
        <f t="shared" si="0"/>
        <v>1747.0190862242425</v>
      </c>
      <c r="F44">
        <f t="shared" si="1"/>
        <v>1747</v>
      </c>
      <c r="G44">
        <f>+C44-(C$7+F44*C$8)</f>
        <v>3.3632999999099411E-2</v>
      </c>
      <c r="K44">
        <f t="shared" si="8"/>
        <v>3.3632999999099411E-2</v>
      </c>
      <c r="O44">
        <f t="shared" ca="1" si="4"/>
        <v>3.1928768274671726E-2</v>
      </c>
      <c r="P44">
        <f t="shared" ca="1" si="5"/>
        <v>0.24971515363655405</v>
      </c>
      <c r="Q44" s="2">
        <f t="shared" si="6"/>
        <v>40560.918899999997</v>
      </c>
      <c r="R44">
        <f>G44</f>
        <v>3.3632999999099411E-2</v>
      </c>
    </row>
    <row r="45" spans="1:19" x14ac:dyDescent="0.2">
      <c r="A45" s="25" t="s">
        <v>54</v>
      </c>
      <c r="B45" s="26" t="s">
        <v>49</v>
      </c>
      <c r="C45" s="25">
        <v>56283.643259999997</v>
      </c>
      <c r="D45" s="25">
        <v>7.2999999999999996E-4</v>
      </c>
      <c r="E45" s="21">
        <f>+(C45-C$7)/C$8</f>
        <v>2146.6558731012647</v>
      </c>
      <c r="F45">
        <f t="shared" si="1"/>
        <v>2146.5</v>
      </c>
      <c r="G45">
        <f>+C45-(C$7+F45*C$8)</f>
        <v>0.27467349999642465</v>
      </c>
      <c r="K45">
        <f t="shared" si="8"/>
        <v>0.27467349999642465</v>
      </c>
      <c r="O45">
        <f ca="1">+C$11+C$12*$F45</f>
        <v>5.6499179591152457E-2</v>
      </c>
      <c r="P45">
        <f ca="1">+D$11+D$12*$F45</f>
        <v>0.28490759514462638</v>
      </c>
      <c r="Q45" s="2">
        <f>+C45-15018.5</f>
        <v>41265.143259999997</v>
      </c>
      <c r="S45">
        <f>G45</f>
        <v>0.27467349999642465</v>
      </c>
    </row>
    <row r="46" spans="1:19" x14ac:dyDescent="0.2">
      <c r="A46" s="25" t="s">
        <v>54</v>
      </c>
      <c r="B46" s="26" t="s">
        <v>45</v>
      </c>
      <c r="C46" s="25">
        <v>56638.509019999998</v>
      </c>
      <c r="D46" s="25">
        <v>2.5000000000000001E-4</v>
      </c>
      <c r="E46" s="21">
        <f>+(C46-C$7)/C$8</f>
        <v>2348.036881987513</v>
      </c>
      <c r="F46">
        <f t="shared" si="1"/>
        <v>2348</v>
      </c>
      <c r="G46">
        <f>+C46-(C$7+F46*C$8)</f>
        <v>6.499199999962002E-2</v>
      </c>
      <c r="K46">
        <f t="shared" si="8"/>
        <v>6.499199999962002E-2</v>
      </c>
      <c r="O46">
        <f ca="1">+C$11+C$12*$F46</f>
        <v>6.8892015336511334E-2</v>
      </c>
      <c r="P46">
        <f ca="1">+D$11+D$12*$F46</f>
        <v>0.30265797552979923</v>
      </c>
      <c r="Q46" s="2">
        <f>+C46-15018.5</f>
        <v>41620.009019999998</v>
      </c>
      <c r="R46">
        <f>G46</f>
        <v>6.499199999962002E-2</v>
      </c>
    </row>
    <row r="47" spans="1:19" x14ac:dyDescent="0.2">
      <c r="A47" s="27" t="s">
        <v>55</v>
      </c>
      <c r="B47" s="28" t="s">
        <v>49</v>
      </c>
      <c r="C47" s="29">
        <v>57042.061300000176</v>
      </c>
      <c r="D47" s="30"/>
      <c r="E47" s="21">
        <f t="shared" ref="E47:E54" si="9">+(C47-C$7)/C$8</f>
        <v>2577.0467624695907</v>
      </c>
      <c r="F47">
        <f t="shared" si="1"/>
        <v>2577</v>
      </c>
      <c r="G47">
        <f t="shared" ref="G47:G54" si="10">+C47-(C$7+F47*C$8)</f>
        <v>8.2403000174963381E-2</v>
      </c>
      <c r="K47">
        <f t="shared" si="8"/>
        <v>8.2403000174963381E-2</v>
      </c>
      <c r="O47">
        <f t="shared" ref="O47:O54" ca="1" si="11">+C$11+C$12*$F47</f>
        <v>8.2976181022303794E-2</v>
      </c>
      <c r="P47">
        <f t="shared" ref="P47:P54" ca="1" si="12">+D$11+D$12*$F47</f>
        <v>0.32283086440426373</v>
      </c>
      <c r="Q47" s="2">
        <f t="shared" ref="Q47:Q54" si="13">+C47-15018.5</f>
        <v>42023.561300000176</v>
      </c>
      <c r="R47">
        <f t="shared" ref="R47:R54" si="14">G47</f>
        <v>8.2403000174963381E-2</v>
      </c>
    </row>
    <row r="48" spans="1:19" x14ac:dyDescent="0.2">
      <c r="A48" s="27" t="s">
        <v>55</v>
      </c>
      <c r="B48" s="28" t="s">
        <v>49</v>
      </c>
      <c r="C48" s="29">
        <v>57042.061400000006</v>
      </c>
      <c r="D48" s="30"/>
      <c r="E48" s="21">
        <f t="shared" si="9"/>
        <v>2577.0468192179978</v>
      </c>
      <c r="F48">
        <f t="shared" si="1"/>
        <v>2577</v>
      </c>
      <c r="G48">
        <f t="shared" si="10"/>
        <v>8.2503000005090144E-2</v>
      </c>
      <c r="K48">
        <f t="shared" si="8"/>
        <v>8.2503000005090144E-2</v>
      </c>
      <c r="O48">
        <f t="shared" ca="1" si="11"/>
        <v>8.2976181022303794E-2</v>
      </c>
      <c r="P48">
        <f t="shared" ca="1" si="12"/>
        <v>0.32283086440426373</v>
      </c>
      <c r="Q48" s="2">
        <f t="shared" si="13"/>
        <v>42023.561400000006</v>
      </c>
      <c r="R48">
        <f t="shared" si="14"/>
        <v>8.2503000005090144E-2</v>
      </c>
    </row>
    <row r="49" spans="1:21" x14ac:dyDescent="0.2">
      <c r="A49" s="27" t="s">
        <v>55</v>
      </c>
      <c r="B49" s="28" t="s">
        <v>49</v>
      </c>
      <c r="C49" s="29">
        <v>57042.06259999983</v>
      </c>
      <c r="D49" s="30"/>
      <c r="E49" s="21">
        <f t="shared" si="9"/>
        <v>2577.0475001999421</v>
      </c>
      <c r="F49">
        <f t="shared" si="1"/>
        <v>2577</v>
      </c>
      <c r="G49">
        <f t="shared" si="10"/>
        <v>8.3702999829256441E-2</v>
      </c>
      <c r="K49">
        <f t="shared" si="8"/>
        <v>8.3702999829256441E-2</v>
      </c>
      <c r="O49">
        <f t="shared" ca="1" si="11"/>
        <v>8.2976181022303794E-2</v>
      </c>
      <c r="P49">
        <f t="shared" ca="1" si="12"/>
        <v>0.32283086440426373</v>
      </c>
      <c r="Q49" s="2">
        <f t="shared" si="13"/>
        <v>42023.56259999983</v>
      </c>
      <c r="R49">
        <f t="shared" si="14"/>
        <v>8.3702999829256441E-2</v>
      </c>
    </row>
    <row r="50" spans="1:21" x14ac:dyDescent="0.2">
      <c r="A50" s="27" t="s">
        <v>55</v>
      </c>
      <c r="B50" s="28" t="s">
        <v>49</v>
      </c>
      <c r="C50" s="29">
        <v>57042.061300000176</v>
      </c>
      <c r="D50" s="29" t="s">
        <v>57</v>
      </c>
      <c r="E50" s="21">
        <f t="shared" si="9"/>
        <v>2577.0467624695907</v>
      </c>
      <c r="F50">
        <f t="shared" si="1"/>
        <v>2577</v>
      </c>
      <c r="G50">
        <f t="shared" si="10"/>
        <v>8.2403000174963381E-2</v>
      </c>
      <c r="K50">
        <f t="shared" si="8"/>
        <v>8.2403000174963381E-2</v>
      </c>
      <c r="O50">
        <f t="shared" ca="1" si="11"/>
        <v>8.2976181022303794E-2</v>
      </c>
      <c r="P50">
        <f t="shared" ca="1" si="12"/>
        <v>0.32283086440426373</v>
      </c>
      <c r="Q50" s="2">
        <f t="shared" si="13"/>
        <v>42023.561300000176</v>
      </c>
      <c r="R50">
        <f t="shared" si="14"/>
        <v>8.2403000174963381E-2</v>
      </c>
    </row>
    <row r="51" spans="1:21" x14ac:dyDescent="0.2">
      <c r="A51" s="27" t="s">
        <v>55</v>
      </c>
      <c r="B51" s="28" t="s">
        <v>49</v>
      </c>
      <c r="C51" s="29">
        <v>57042.061400000006</v>
      </c>
      <c r="D51" s="29" t="s">
        <v>56</v>
      </c>
      <c r="E51" s="21">
        <f t="shared" si="9"/>
        <v>2577.0468192179978</v>
      </c>
      <c r="F51">
        <f t="shared" si="1"/>
        <v>2577</v>
      </c>
      <c r="G51">
        <f t="shared" si="10"/>
        <v>8.2503000005090144E-2</v>
      </c>
      <c r="K51">
        <f t="shared" si="8"/>
        <v>8.2503000005090144E-2</v>
      </c>
      <c r="O51">
        <f t="shared" ca="1" si="11"/>
        <v>8.2976181022303794E-2</v>
      </c>
      <c r="P51">
        <f t="shared" ca="1" si="12"/>
        <v>0.32283086440426373</v>
      </c>
      <c r="Q51" s="2">
        <f t="shared" si="13"/>
        <v>42023.561400000006</v>
      </c>
      <c r="R51">
        <f t="shared" si="14"/>
        <v>8.2503000005090144E-2</v>
      </c>
    </row>
    <row r="52" spans="1:21" x14ac:dyDescent="0.2">
      <c r="A52" s="27" t="s">
        <v>55</v>
      </c>
      <c r="B52" s="28" t="s">
        <v>49</v>
      </c>
      <c r="C52" s="29">
        <v>57042.06259999983</v>
      </c>
      <c r="D52" s="29" t="s">
        <v>16</v>
      </c>
      <c r="E52" s="21">
        <f t="shared" si="9"/>
        <v>2577.0475001999421</v>
      </c>
      <c r="F52">
        <f t="shared" si="1"/>
        <v>2577</v>
      </c>
      <c r="G52">
        <f t="shared" si="10"/>
        <v>8.3702999829256441E-2</v>
      </c>
      <c r="K52">
        <f t="shared" si="8"/>
        <v>8.3702999829256441E-2</v>
      </c>
      <c r="O52">
        <f t="shared" ca="1" si="11"/>
        <v>8.2976181022303794E-2</v>
      </c>
      <c r="P52">
        <f t="shared" ca="1" si="12"/>
        <v>0.32283086440426373</v>
      </c>
      <c r="Q52" s="2">
        <f t="shared" si="13"/>
        <v>42023.56259999983</v>
      </c>
      <c r="R52">
        <f t="shared" si="14"/>
        <v>8.3702999829256441E-2</v>
      </c>
    </row>
    <row r="53" spans="1:21" x14ac:dyDescent="0.2">
      <c r="A53" s="31" t="s">
        <v>15</v>
      </c>
      <c r="B53" s="32" t="s">
        <v>49</v>
      </c>
      <c r="C53" s="31">
        <v>57042.061399999999</v>
      </c>
      <c r="D53" s="31" t="s">
        <v>56</v>
      </c>
      <c r="E53" s="21">
        <f t="shared" si="9"/>
        <v>2577.0468192179937</v>
      </c>
      <c r="F53">
        <f t="shared" si="1"/>
        <v>2577</v>
      </c>
      <c r="G53">
        <f t="shared" si="10"/>
        <v>8.2502999997814186E-2</v>
      </c>
      <c r="K53">
        <f t="shared" si="8"/>
        <v>8.2502999997814186E-2</v>
      </c>
      <c r="O53">
        <f t="shared" ca="1" si="11"/>
        <v>8.2976181022303794E-2</v>
      </c>
      <c r="P53">
        <f t="shared" ca="1" si="12"/>
        <v>0.32283086440426373</v>
      </c>
      <c r="Q53" s="2">
        <f t="shared" si="13"/>
        <v>42023.561399999999</v>
      </c>
      <c r="R53">
        <f t="shared" si="14"/>
        <v>8.2502999997814186E-2</v>
      </c>
    </row>
    <row r="54" spans="1:21" x14ac:dyDescent="0.2">
      <c r="A54" s="31" t="s">
        <v>15</v>
      </c>
      <c r="B54" s="32" t="s">
        <v>49</v>
      </c>
      <c r="C54" s="31">
        <v>57042.062599999997</v>
      </c>
      <c r="D54" s="31" t="s">
        <v>16</v>
      </c>
      <c r="E54" s="21">
        <f t="shared" si="9"/>
        <v>2577.0475002000371</v>
      </c>
      <c r="F54">
        <f t="shared" si="1"/>
        <v>2577</v>
      </c>
      <c r="G54">
        <f t="shared" si="10"/>
        <v>8.3702999996603467E-2</v>
      </c>
      <c r="K54">
        <f t="shared" si="8"/>
        <v>8.3702999996603467E-2</v>
      </c>
      <c r="O54">
        <f t="shared" ca="1" si="11"/>
        <v>8.2976181022303794E-2</v>
      </c>
      <c r="P54">
        <f t="shared" ca="1" si="12"/>
        <v>0.32283086440426373</v>
      </c>
      <c r="Q54" s="2">
        <f t="shared" si="13"/>
        <v>42023.562599999997</v>
      </c>
      <c r="R54">
        <f t="shared" si="14"/>
        <v>8.3702999996603467E-2</v>
      </c>
    </row>
    <row r="55" spans="1:21" x14ac:dyDescent="0.2">
      <c r="A55" s="34" t="s">
        <v>0</v>
      </c>
      <c r="B55" s="35" t="s">
        <v>49</v>
      </c>
      <c r="C55" s="34">
        <v>57398.0334</v>
      </c>
      <c r="D55" s="34" t="s">
        <v>57</v>
      </c>
      <c r="E55" s="21">
        <f>+(C55-C$7)/C$8</f>
        <v>2779.0556027513949</v>
      </c>
      <c r="F55">
        <f t="shared" si="1"/>
        <v>2779</v>
      </c>
      <c r="G55">
        <f>+C55-(C$7+F55*C$8)</f>
        <v>9.7980999998981133E-2</v>
      </c>
      <c r="K55">
        <f t="shared" si="8"/>
        <v>9.7980999998981133E-2</v>
      </c>
      <c r="O55">
        <f ca="1">+C$11+C$12*$F55</f>
        <v>9.5399768221125072E-2</v>
      </c>
      <c r="P55">
        <f ca="1">+D$11+D$12*$F55</f>
        <v>0.34062529039833284</v>
      </c>
      <c r="Q55" s="2">
        <f>+C55-15018.5</f>
        <v>42379.5334</v>
      </c>
      <c r="R55">
        <f>G55</f>
        <v>9.7980999998981133E-2</v>
      </c>
    </row>
    <row r="56" spans="1:21" x14ac:dyDescent="0.2">
      <c r="A56" s="45" t="s">
        <v>59</v>
      </c>
      <c r="B56" s="46" t="s">
        <v>49</v>
      </c>
      <c r="C56" s="47">
        <v>59889.190099999774</v>
      </c>
      <c r="D56" s="21"/>
      <c r="E56" s="21">
        <f t="shared" ref="E56:E57" si="15">+(C56-C$7)/C$8</f>
        <v>4192.7497544207226</v>
      </c>
      <c r="F56">
        <f t="shared" ref="F56:F57" si="16">ROUND(2*E56,0)/2</f>
        <v>4192.5</v>
      </c>
      <c r="G56">
        <f t="shared" ref="G56:G57" si="17">+C56-(C$7+F56*C$8)</f>
        <v>0.44010749977314845</v>
      </c>
      <c r="K56">
        <f t="shared" ref="K56:K57" si="18">+G56</f>
        <v>0.44010749977314845</v>
      </c>
      <c r="O56">
        <f t="shared" ref="O56:O57" ca="1" si="19">+C$11+C$12*$F56</f>
        <v>0.18233412715941172</v>
      </c>
      <c r="P56">
        <f t="shared" ref="P56:P57" ca="1" si="20">+D$11+D$12*$F56</f>
        <v>0.46514222674792038</v>
      </c>
      <c r="Q56" s="2">
        <f t="shared" ref="Q56:Q57" si="21">+C56-15018.5</f>
        <v>44870.690099999774</v>
      </c>
      <c r="U56">
        <f>G56</f>
        <v>0.44010749977314845</v>
      </c>
    </row>
    <row r="57" spans="1:21" x14ac:dyDescent="0.2">
      <c r="A57" s="45" t="s">
        <v>59</v>
      </c>
      <c r="B57" s="46" t="s">
        <v>45</v>
      </c>
      <c r="C57" s="47">
        <v>59902.205099999905</v>
      </c>
      <c r="D57" s="21"/>
      <c r="E57" s="21">
        <f t="shared" si="15"/>
        <v>4200.135572175247</v>
      </c>
      <c r="F57">
        <f t="shared" si="16"/>
        <v>4200</v>
      </c>
      <c r="G57">
        <f t="shared" si="17"/>
        <v>0.23889999990205979</v>
      </c>
      <c r="K57">
        <f t="shared" si="18"/>
        <v>0.23889999990205979</v>
      </c>
      <c r="O57">
        <f t="shared" ca="1" si="19"/>
        <v>0.18279539896134817</v>
      </c>
      <c r="P57">
        <f t="shared" ca="1" si="20"/>
        <v>0.4658029108813635</v>
      </c>
      <c r="Q57" s="2">
        <f t="shared" si="21"/>
        <v>44883.705099999905</v>
      </c>
      <c r="U57">
        <f>G57</f>
        <v>0.23889999990205979</v>
      </c>
    </row>
    <row r="58" spans="1:21" x14ac:dyDescent="0.2">
      <c r="A58" s="21"/>
      <c r="B58" s="21"/>
      <c r="C58" s="21"/>
      <c r="D58" s="21"/>
      <c r="E58" s="21"/>
    </row>
    <row r="59" spans="1:21" x14ac:dyDescent="0.2">
      <c r="A59" s="21"/>
      <c r="B59" s="21"/>
      <c r="C59" s="21"/>
      <c r="D59" s="21"/>
      <c r="E59" s="21"/>
    </row>
    <row r="60" spans="1:21" x14ac:dyDescent="0.2">
      <c r="A60" s="21"/>
      <c r="B60" s="21"/>
      <c r="C60" s="21"/>
      <c r="D60" s="21"/>
      <c r="E60" s="21"/>
    </row>
    <row r="61" spans="1:21" x14ac:dyDescent="0.2">
      <c r="A61" s="21"/>
      <c r="B61" s="21"/>
      <c r="C61" s="21"/>
      <c r="D61" s="21"/>
      <c r="E61" s="21"/>
    </row>
    <row r="62" spans="1:21" x14ac:dyDescent="0.2">
      <c r="A62" s="21"/>
      <c r="B62" s="21"/>
      <c r="C62" s="21"/>
      <c r="D62" s="21"/>
      <c r="E62" s="21"/>
    </row>
    <row r="63" spans="1:21" x14ac:dyDescent="0.2">
      <c r="A63" s="21"/>
      <c r="B63" s="21"/>
      <c r="C63" s="21"/>
      <c r="D63" s="21"/>
      <c r="E63" s="21"/>
    </row>
    <row r="64" spans="1:21" x14ac:dyDescent="0.2">
      <c r="A64" s="21"/>
      <c r="B64" s="21"/>
      <c r="C64" s="21"/>
      <c r="D64" s="21"/>
      <c r="E64" s="21"/>
    </row>
    <row r="65" spans="1:5" x14ac:dyDescent="0.2">
      <c r="A65" s="21"/>
      <c r="B65" s="21"/>
      <c r="C65" s="21"/>
      <c r="D65" s="21"/>
      <c r="E65" s="21"/>
    </row>
    <row r="66" spans="1:5" x14ac:dyDescent="0.2">
      <c r="A66" s="21"/>
      <c r="B66" s="21"/>
      <c r="C66" s="21"/>
      <c r="D66" s="21"/>
      <c r="E66" s="21"/>
    </row>
    <row r="67" spans="1:5" x14ac:dyDescent="0.2">
      <c r="A67" s="21"/>
      <c r="B67" s="21"/>
      <c r="C67" s="21"/>
      <c r="D67" s="21"/>
      <c r="E67" s="21"/>
    </row>
    <row r="68" spans="1:5" x14ac:dyDescent="0.2">
      <c r="A68" s="21"/>
      <c r="B68" s="21"/>
      <c r="C68" s="21"/>
      <c r="D68" s="21"/>
      <c r="E68" s="21"/>
    </row>
    <row r="69" spans="1:5" x14ac:dyDescent="0.2">
      <c r="A69" s="21"/>
      <c r="B69" s="21"/>
      <c r="C69" s="21"/>
      <c r="D69" s="21"/>
      <c r="E69" s="21"/>
    </row>
    <row r="70" spans="1:5" x14ac:dyDescent="0.2">
      <c r="A70" s="21"/>
      <c r="B70" s="21"/>
      <c r="C70" s="21"/>
      <c r="D70" s="21"/>
      <c r="E70" s="21"/>
    </row>
    <row r="71" spans="1:5" x14ac:dyDescent="0.2">
      <c r="A71" s="21"/>
      <c r="B71" s="21"/>
      <c r="C71" s="21"/>
      <c r="D71" s="21"/>
      <c r="E71" s="21"/>
    </row>
    <row r="72" spans="1:5" x14ac:dyDescent="0.2">
      <c r="A72" s="21"/>
      <c r="B72" s="21"/>
      <c r="C72" s="21"/>
      <c r="D72" s="21"/>
      <c r="E72" s="21"/>
    </row>
    <row r="73" spans="1:5" x14ac:dyDescent="0.2">
      <c r="A73" s="21"/>
      <c r="B73" s="21"/>
      <c r="C73" s="21"/>
      <c r="D73" s="21"/>
      <c r="E73" s="21"/>
    </row>
    <row r="74" spans="1:5" x14ac:dyDescent="0.2">
      <c r="A74" s="21"/>
      <c r="B74" s="21"/>
      <c r="C74" s="21"/>
      <c r="D74" s="21"/>
      <c r="E74" s="21"/>
    </row>
    <row r="75" spans="1:5" x14ac:dyDescent="0.2">
      <c r="A75" s="21"/>
      <c r="B75" s="21"/>
      <c r="C75" s="21"/>
      <c r="D75" s="21"/>
      <c r="E75" s="21"/>
    </row>
    <row r="76" spans="1:5" x14ac:dyDescent="0.2">
      <c r="A76" s="21"/>
      <c r="B76" s="21"/>
      <c r="C76" s="21"/>
      <c r="D76" s="21"/>
      <c r="E76" s="21"/>
    </row>
    <row r="77" spans="1:5" x14ac:dyDescent="0.2">
      <c r="A77" s="21"/>
      <c r="B77" s="21"/>
      <c r="C77" s="21"/>
      <c r="D77" s="21"/>
      <c r="E77" s="21"/>
    </row>
    <row r="78" spans="1:5" x14ac:dyDescent="0.2">
      <c r="A78" s="21"/>
      <c r="B78" s="21"/>
      <c r="C78" s="21"/>
      <c r="D78" s="21"/>
      <c r="E78" s="21"/>
    </row>
    <row r="79" spans="1:5" x14ac:dyDescent="0.2">
      <c r="A79" s="21"/>
      <c r="B79" s="21"/>
      <c r="C79" s="21"/>
      <c r="D79" s="21"/>
      <c r="E79" s="21"/>
    </row>
    <row r="80" spans="1:5" x14ac:dyDescent="0.2">
      <c r="A80" s="21"/>
      <c r="B80" s="21"/>
      <c r="C80" s="21"/>
      <c r="D80" s="21"/>
      <c r="E80" s="21"/>
    </row>
    <row r="81" spans="1:5" x14ac:dyDescent="0.2">
      <c r="A81" s="21"/>
      <c r="B81" s="21"/>
      <c r="C81" s="21"/>
      <c r="D81" s="21"/>
      <c r="E81" s="21"/>
    </row>
    <row r="82" spans="1:5" x14ac:dyDescent="0.2">
      <c r="A82" s="21"/>
      <c r="B82" s="21"/>
      <c r="C82" s="21"/>
      <c r="D82" s="21"/>
      <c r="E82" s="21"/>
    </row>
    <row r="83" spans="1:5" x14ac:dyDescent="0.2">
      <c r="A83" s="21"/>
      <c r="B83" s="21"/>
      <c r="C83" s="21"/>
      <c r="D83" s="21"/>
      <c r="E83" s="21"/>
    </row>
    <row r="84" spans="1:5" x14ac:dyDescent="0.2">
      <c r="A84" s="21"/>
      <c r="B84" s="21"/>
      <c r="C84" s="21"/>
      <c r="D84" s="21"/>
      <c r="E84" s="21"/>
    </row>
    <row r="85" spans="1:5" x14ac:dyDescent="0.2">
      <c r="A85" s="21"/>
      <c r="B85" s="21"/>
      <c r="C85" s="21"/>
      <c r="D85" s="21"/>
      <c r="E85" s="21"/>
    </row>
    <row r="86" spans="1:5" x14ac:dyDescent="0.2">
      <c r="A86" s="21"/>
      <c r="B86" s="21"/>
      <c r="C86" s="21"/>
      <c r="D86" s="21"/>
      <c r="E86" s="21"/>
    </row>
    <row r="87" spans="1:5" x14ac:dyDescent="0.2">
      <c r="A87" s="21"/>
      <c r="B87" s="21"/>
      <c r="C87" s="21"/>
      <c r="D87" s="21"/>
      <c r="E87" s="21"/>
    </row>
    <row r="88" spans="1:5" x14ac:dyDescent="0.2">
      <c r="A88" s="21"/>
      <c r="B88" s="21"/>
      <c r="C88" s="21"/>
      <c r="D88" s="21"/>
      <c r="E88" s="21"/>
    </row>
    <row r="89" spans="1:5" x14ac:dyDescent="0.2">
      <c r="A89" s="21"/>
      <c r="B89" s="21"/>
      <c r="C89" s="21"/>
      <c r="D89" s="21"/>
      <c r="E89" s="21"/>
    </row>
    <row r="90" spans="1:5" x14ac:dyDescent="0.2">
      <c r="A90" s="21"/>
      <c r="B90" s="21"/>
      <c r="C90" s="21"/>
      <c r="D90" s="21"/>
      <c r="E90" s="21"/>
    </row>
    <row r="91" spans="1:5" x14ac:dyDescent="0.2">
      <c r="A91" s="21"/>
      <c r="B91" s="21"/>
      <c r="C91" s="21"/>
      <c r="D91" s="21"/>
      <c r="E91" s="21"/>
    </row>
    <row r="92" spans="1:5" x14ac:dyDescent="0.2">
      <c r="A92" s="21"/>
      <c r="B92" s="21"/>
      <c r="C92" s="21"/>
      <c r="D92" s="21"/>
      <c r="E92" s="21"/>
    </row>
    <row r="93" spans="1:5" x14ac:dyDescent="0.2">
      <c r="A93" s="21"/>
      <c r="B93" s="21"/>
      <c r="C93" s="21"/>
      <c r="D93" s="21"/>
      <c r="E93" s="21"/>
    </row>
    <row r="94" spans="1:5" x14ac:dyDescent="0.2">
      <c r="A94" s="21"/>
      <c r="B94" s="21"/>
      <c r="C94" s="21"/>
      <c r="D94" s="21"/>
      <c r="E94" s="21"/>
    </row>
    <row r="95" spans="1:5" x14ac:dyDescent="0.2">
      <c r="A95" s="21"/>
      <c r="B95" s="21"/>
      <c r="C95" s="21"/>
      <c r="D95" s="21"/>
      <c r="E95" s="21"/>
    </row>
    <row r="96" spans="1:5" x14ac:dyDescent="0.2">
      <c r="A96" s="21"/>
      <c r="B96" s="21"/>
      <c r="C96" s="21"/>
      <c r="D96" s="21"/>
      <c r="E96" s="21"/>
    </row>
    <row r="97" spans="1:5" x14ac:dyDescent="0.2">
      <c r="A97" s="21"/>
      <c r="B97" s="21"/>
      <c r="C97" s="21"/>
      <c r="D97" s="21"/>
      <c r="E97" s="21"/>
    </row>
    <row r="98" spans="1:5" x14ac:dyDescent="0.2">
      <c r="A98" s="21"/>
      <c r="B98" s="21"/>
      <c r="C98" s="21"/>
      <c r="D98" s="21"/>
      <c r="E98" s="21"/>
    </row>
    <row r="99" spans="1:5" x14ac:dyDescent="0.2">
      <c r="A99" s="21"/>
      <c r="B99" s="21"/>
      <c r="C99" s="21"/>
      <c r="D99" s="21"/>
      <c r="E99" s="21"/>
    </row>
    <row r="100" spans="1:5" x14ac:dyDescent="0.2">
      <c r="A100" s="21"/>
      <c r="B100" s="21"/>
      <c r="C100" s="21"/>
      <c r="D100" s="21"/>
      <c r="E100" s="21"/>
    </row>
    <row r="101" spans="1:5" x14ac:dyDescent="0.2">
      <c r="A101" s="21"/>
      <c r="B101" s="21"/>
      <c r="C101" s="21"/>
      <c r="D101" s="21"/>
      <c r="E101" s="21"/>
    </row>
    <row r="102" spans="1:5" x14ac:dyDescent="0.2">
      <c r="A102" s="21"/>
      <c r="B102" s="21"/>
      <c r="C102" s="21"/>
      <c r="D102" s="21"/>
      <c r="E102" s="21"/>
    </row>
    <row r="103" spans="1:5" x14ac:dyDescent="0.2">
      <c r="A103" s="21"/>
      <c r="B103" s="21"/>
      <c r="C103" s="21"/>
      <c r="D103" s="21"/>
      <c r="E103" s="21"/>
    </row>
    <row r="104" spans="1:5" x14ac:dyDescent="0.2">
      <c r="A104" s="21"/>
      <c r="B104" s="21"/>
      <c r="C104" s="21"/>
      <c r="D104" s="21"/>
      <c r="E104" s="21"/>
    </row>
    <row r="105" spans="1:5" x14ac:dyDescent="0.2">
      <c r="A105" s="21"/>
      <c r="B105" s="21"/>
      <c r="C105" s="21"/>
      <c r="D105" s="21"/>
      <c r="E105" s="21"/>
    </row>
    <row r="106" spans="1:5" x14ac:dyDescent="0.2">
      <c r="A106" s="21"/>
      <c r="B106" s="21"/>
      <c r="C106" s="21"/>
      <c r="D106" s="21"/>
      <c r="E106" s="21"/>
    </row>
    <row r="107" spans="1:5" x14ac:dyDescent="0.2">
      <c r="A107" s="21"/>
      <c r="B107" s="21"/>
      <c r="C107" s="21"/>
      <c r="D107" s="21"/>
      <c r="E107" s="21"/>
    </row>
    <row r="108" spans="1:5" x14ac:dyDescent="0.2">
      <c r="A108" s="21"/>
      <c r="B108" s="21"/>
      <c r="C108" s="21"/>
      <c r="D108" s="21"/>
      <c r="E108" s="21"/>
    </row>
    <row r="109" spans="1:5" x14ac:dyDescent="0.2">
      <c r="A109" s="21"/>
      <c r="B109" s="21"/>
      <c r="C109" s="21"/>
      <c r="D109" s="21"/>
      <c r="E109" s="21"/>
    </row>
    <row r="110" spans="1:5" x14ac:dyDescent="0.2">
      <c r="A110" s="21"/>
      <c r="B110" s="21"/>
      <c r="C110" s="21"/>
      <c r="D110" s="21"/>
      <c r="E110" s="21"/>
    </row>
    <row r="111" spans="1:5" x14ac:dyDescent="0.2">
      <c r="A111" s="21"/>
      <c r="B111" s="21"/>
      <c r="C111" s="21"/>
      <c r="D111" s="21"/>
      <c r="E111" s="21"/>
    </row>
    <row r="112" spans="1:5" x14ac:dyDescent="0.2">
      <c r="A112" s="21"/>
      <c r="B112" s="21"/>
      <c r="C112" s="21"/>
      <c r="D112" s="21"/>
      <c r="E112" s="21"/>
    </row>
    <row r="113" spans="1:5" x14ac:dyDescent="0.2">
      <c r="A113" s="21"/>
      <c r="B113" s="21"/>
      <c r="C113" s="21"/>
      <c r="D113" s="21"/>
      <c r="E113" s="21"/>
    </row>
    <row r="114" spans="1:5" x14ac:dyDescent="0.2">
      <c r="A114" s="21"/>
      <c r="B114" s="21"/>
      <c r="C114" s="21"/>
      <c r="D114" s="21"/>
      <c r="E114" s="21"/>
    </row>
    <row r="115" spans="1:5" x14ac:dyDescent="0.2">
      <c r="A115" s="21"/>
      <c r="B115" s="21"/>
      <c r="C115" s="21"/>
      <c r="D115" s="21"/>
      <c r="E115" s="21"/>
    </row>
    <row r="116" spans="1:5" x14ac:dyDescent="0.2">
      <c r="A116" s="21"/>
      <c r="B116" s="21"/>
      <c r="C116" s="21"/>
      <c r="D116" s="21"/>
      <c r="E116" s="21"/>
    </row>
    <row r="117" spans="1:5" x14ac:dyDescent="0.2">
      <c r="A117" s="21"/>
      <c r="B117" s="21"/>
      <c r="C117" s="21"/>
      <c r="D117" s="21"/>
      <c r="E117" s="21"/>
    </row>
    <row r="118" spans="1:5" x14ac:dyDescent="0.2">
      <c r="A118" s="21"/>
      <c r="B118" s="21"/>
      <c r="C118" s="21"/>
      <c r="D118" s="21"/>
      <c r="E118" s="21"/>
    </row>
    <row r="119" spans="1:5" x14ac:dyDescent="0.2">
      <c r="A119" s="21"/>
      <c r="B119" s="21"/>
      <c r="C119" s="21"/>
      <c r="D119" s="21"/>
      <c r="E119" s="21"/>
    </row>
    <row r="120" spans="1:5" x14ac:dyDescent="0.2">
      <c r="A120" s="21"/>
      <c r="B120" s="21"/>
      <c r="C120" s="21"/>
      <c r="D120" s="21"/>
      <c r="E120" s="21"/>
    </row>
    <row r="121" spans="1:5" x14ac:dyDescent="0.2">
      <c r="A121" s="21"/>
      <c r="B121" s="21"/>
      <c r="C121" s="21"/>
      <c r="D121" s="21"/>
      <c r="E121" s="21"/>
    </row>
    <row r="122" spans="1:5" x14ac:dyDescent="0.2">
      <c r="A122" s="21"/>
      <c r="B122" s="21"/>
      <c r="C122" s="21"/>
      <c r="D122" s="21"/>
      <c r="E122" s="21"/>
    </row>
    <row r="123" spans="1:5" x14ac:dyDescent="0.2">
      <c r="A123" s="21"/>
      <c r="B123" s="21"/>
      <c r="C123" s="21"/>
      <c r="D123" s="21"/>
      <c r="E123" s="21"/>
    </row>
    <row r="124" spans="1:5" x14ac:dyDescent="0.2">
      <c r="A124" s="21"/>
      <c r="B124" s="21"/>
      <c r="C124" s="21"/>
      <c r="D124" s="21"/>
      <c r="E124" s="21"/>
    </row>
    <row r="125" spans="1:5" x14ac:dyDescent="0.2">
      <c r="A125" s="21"/>
      <c r="B125" s="21"/>
      <c r="C125" s="21"/>
      <c r="D125" s="21"/>
      <c r="E125" s="21"/>
    </row>
    <row r="126" spans="1:5" x14ac:dyDescent="0.2">
      <c r="A126" s="21"/>
      <c r="B126" s="21"/>
      <c r="C126" s="21"/>
      <c r="D126" s="21"/>
      <c r="E126" s="21"/>
    </row>
    <row r="127" spans="1:5" x14ac:dyDescent="0.2">
      <c r="A127" s="21"/>
      <c r="B127" s="21"/>
      <c r="C127" s="21"/>
      <c r="D127" s="21"/>
      <c r="E127" s="21"/>
    </row>
    <row r="128" spans="1:5" x14ac:dyDescent="0.2">
      <c r="A128" s="21"/>
      <c r="B128" s="21"/>
      <c r="C128" s="21"/>
      <c r="D128" s="21"/>
      <c r="E128" s="21"/>
    </row>
    <row r="129" spans="1:5" x14ac:dyDescent="0.2">
      <c r="A129" s="21"/>
      <c r="B129" s="21"/>
      <c r="C129" s="21"/>
      <c r="D129" s="21"/>
      <c r="E129" s="21"/>
    </row>
    <row r="130" spans="1:5" x14ac:dyDescent="0.2">
      <c r="A130" s="21"/>
      <c r="B130" s="21"/>
      <c r="C130" s="21"/>
      <c r="D130" s="21"/>
      <c r="E130" s="21"/>
    </row>
    <row r="131" spans="1:5" x14ac:dyDescent="0.2">
      <c r="A131" s="21"/>
      <c r="B131" s="21"/>
      <c r="C131" s="21"/>
      <c r="D131" s="21"/>
      <c r="E131" s="21"/>
    </row>
    <row r="132" spans="1:5" x14ac:dyDescent="0.2">
      <c r="A132" s="21"/>
      <c r="B132" s="21"/>
      <c r="C132" s="21"/>
      <c r="D132" s="21"/>
      <c r="E132" s="21"/>
    </row>
    <row r="133" spans="1:5" x14ac:dyDescent="0.2">
      <c r="A133" s="21"/>
      <c r="B133" s="21"/>
      <c r="C133" s="21"/>
      <c r="D133" s="21"/>
      <c r="E133" s="21"/>
    </row>
    <row r="134" spans="1:5" x14ac:dyDescent="0.2">
      <c r="A134" s="21"/>
      <c r="B134" s="21"/>
      <c r="C134" s="21"/>
      <c r="D134" s="21"/>
      <c r="E134" s="21"/>
    </row>
    <row r="135" spans="1:5" x14ac:dyDescent="0.2">
      <c r="A135" s="21"/>
      <c r="B135" s="21"/>
      <c r="C135" s="21"/>
      <c r="D135" s="21"/>
      <c r="E135" s="21"/>
    </row>
    <row r="136" spans="1:5" x14ac:dyDescent="0.2">
      <c r="A136" s="21"/>
      <c r="B136" s="21"/>
      <c r="C136" s="21"/>
      <c r="D136" s="21"/>
      <c r="E136" s="21"/>
    </row>
    <row r="137" spans="1:5" x14ac:dyDescent="0.2">
      <c r="A137" s="21"/>
      <c r="B137" s="21"/>
      <c r="C137" s="21"/>
      <c r="D137" s="21"/>
      <c r="E137" s="21"/>
    </row>
    <row r="138" spans="1:5" x14ac:dyDescent="0.2">
      <c r="A138" s="21"/>
      <c r="B138" s="21"/>
      <c r="C138" s="21"/>
      <c r="D138" s="21"/>
      <c r="E138" s="21"/>
    </row>
    <row r="139" spans="1:5" x14ac:dyDescent="0.2">
      <c r="A139" s="21"/>
      <c r="B139" s="21"/>
      <c r="C139" s="21"/>
      <c r="D139" s="21"/>
      <c r="E139" s="21"/>
    </row>
    <row r="140" spans="1:5" x14ac:dyDescent="0.2">
      <c r="A140" s="21"/>
      <c r="B140" s="21"/>
      <c r="C140" s="21"/>
      <c r="D140" s="21"/>
      <c r="E140" s="21"/>
    </row>
    <row r="141" spans="1:5" x14ac:dyDescent="0.2">
      <c r="A141" s="21"/>
      <c r="B141" s="21"/>
      <c r="C141" s="21"/>
      <c r="D141" s="21"/>
      <c r="E141" s="21"/>
    </row>
    <row r="142" spans="1:5" x14ac:dyDescent="0.2">
      <c r="A142" s="21"/>
      <c r="B142" s="21"/>
      <c r="C142" s="21"/>
      <c r="D142" s="21"/>
      <c r="E142" s="21"/>
    </row>
    <row r="143" spans="1:5" x14ac:dyDescent="0.2">
      <c r="A143" s="21"/>
      <c r="B143" s="21"/>
      <c r="C143" s="21"/>
      <c r="D143" s="21"/>
      <c r="E143" s="21"/>
    </row>
    <row r="144" spans="1:5" x14ac:dyDescent="0.2">
      <c r="A144" s="21"/>
      <c r="B144" s="21"/>
      <c r="C144" s="21"/>
      <c r="D144" s="21"/>
      <c r="E144" s="21"/>
    </row>
    <row r="145" spans="1:5" x14ac:dyDescent="0.2">
      <c r="A145" s="21"/>
      <c r="B145" s="21"/>
      <c r="C145" s="21"/>
      <c r="D145" s="21"/>
      <c r="E145" s="21"/>
    </row>
    <row r="146" spans="1:5" x14ac:dyDescent="0.2">
      <c r="A146" s="21"/>
      <c r="B146" s="21"/>
      <c r="C146" s="21"/>
      <c r="D146" s="21"/>
      <c r="E146" s="21"/>
    </row>
    <row r="147" spans="1:5" x14ac:dyDescent="0.2">
      <c r="A147" s="21"/>
      <c r="B147" s="21"/>
      <c r="C147" s="21"/>
      <c r="D147" s="21"/>
      <c r="E147" s="21"/>
    </row>
    <row r="148" spans="1:5" x14ac:dyDescent="0.2">
      <c r="A148" s="21"/>
      <c r="B148" s="21"/>
      <c r="C148" s="21"/>
      <c r="D148" s="21"/>
      <c r="E148" s="21"/>
    </row>
    <row r="149" spans="1:5" x14ac:dyDescent="0.2">
      <c r="A149" s="21"/>
      <c r="B149" s="21"/>
      <c r="C149" s="21"/>
      <c r="D149" s="21"/>
      <c r="E149" s="21"/>
    </row>
    <row r="150" spans="1:5" x14ac:dyDescent="0.2">
      <c r="A150" s="21"/>
      <c r="B150" s="21"/>
      <c r="C150" s="21"/>
      <c r="D150" s="21"/>
      <c r="E150" s="21"/>
    </row>
    <row r="151" spans="1:5" x14ac:dyDescent="0.2">
      <c r="A151" s="21"/>
      <c r="B151" s="21"/>
      <c r="C151" s="21"/>
      <c r="D151" s="21"/>
      <c r="E151" s="21"/>
    </row>
    <row r="152" spans="1:5" x14ac:dyDescent="0.2">
      <c r="A152" s="21"/>
      <c r="B152" s="21"/>
      <c r="C152" s="21"/>
      <c r="D152" s="21"/>
      <c r="E152" s="21"/>
    </row>
    <row r="153" spans="1:5" x14ac:dyDescent="0.2">
      <c r="A153" s="21"/>
      <c r="B153" s="21"/>
      <c r="C153" s="21"/>
      <c r="D153" s="21"/>
      <c r="E153" s="21"/>
    </row>
    <row r="154" spans="1:5" x14ac:dyDescent="0.2">
      <c r="A154" s="21"/>
      <c r="B154" s="21"/>
      <c r="C154" s="21"/>
      <c r="D154" s="21"/>
      <c r="E154" s="21"/>
    </row>
    <row r="155" spans="1:5" x14ac:dyDescent="0.2">
      <c r="A155" s="21"/>
      <c r="B155" s="21"/>
      <c r="C155" s="21"/>
      <c r="D155" s="21"/>
      <c r="E155" s="21"/>
    </row>
    <row r="156" spans="1:5" x14ac:dyDescent="0.2">
      <c r="A156" s="21"/>
      <c r="B156" s="21"/>
      <c r="C156" s="21"/>
      <c r="D156" s="21"/>
      <c r="E156" s="21"/>
    </row>
    <row r="157" spans="1:5" x14ac:dyDescent="0.2">
      <c r="A157" s="21"/>
      <c r="B157" s="21"/>
      <c r="C157" s="21"/>
      <c r="D157" s="21"/>
      <c r="E157" s="21"/>
    </row>
    <row r="158" spans="1:5" x14ac:dyDescent="0.2">
      <c r="A158" s="21"/>
      <c r="B158" s="21"/>
      <c r="C158" s="21"/>
      <c r="D158" s="21"/>
      <c r="E158" s="21"/>
    </row>
    <row r="159" spans="1:5" x14ac:dyDescent="0.2">
      <c r="A159" s="21"/>
      <c r="B159" s="21"/>
      <c r="C159" s="21"/>
      <c r="D159" s="21"/>
      <c r="E159" s="21"/>
    </row>
    <row r="160" spans="1:5" x14ac:dyDescent="0.2">
      <c r="A160" s="21"/>
      <c r="B160" s="21"/>
      <c r="C160" s="21"/>
      <c r="D160" s="21"/>
      <c r="E160" s="21"/>
    </row>
    <row r="161" spans="1:5" x14ac:dyDescent="0.2">
      <c r="A161" s="21"/>
      <c r="B161" s="21"/>
      <c r="C161" s="21"/>
      <c r="D161" s="21"/>
      <c r="E161" s="21"/>
    </row>
    <row r="162" spans="1:5" x14ac:dyDescent="0.2">
      <c r="A162" s="21"/>
      <c r="B162" s="21"/>
      <c r="C162" s="21"/>
      <c r="D162" s="21"/>
      <c r="E162" s="21"/>
    </row>
    <row r="163" spans="1:5" x14ac:dyDescent="0.2">
      <c r="A163" s="21"/>
      <c r="B163" s="21"/>
      <c r="C163" s="21"/>
      <c r="D163" s="21"/>
      <c r="E163" s="21"/>
    </row>
    <row r="164" spans="1:5" x14ac:dyDescent="0.2">
      <c r="A164" s="21"/>
      <c r="B164" s="21"/>
      <c r="C164" s="21"/>
      <c r="D164" s="21"/>
      <c r="E164" s="21"/>
    </row>
    <row r="165" spans="1:5" x14ac:dyDescent="0.2">
      <c r="A165" s="21"/>
      <c r="B165" s="21"/>
      <c r="C165" s="21"/>
      <c r="D165" s="21"/>
      <c r="E165" s="21"/>
    </row>
    <row r="166" spans="1:5" x14ac:dyDescent="0.2">
      <c r="A166" s="21"/>
      <c r="B166" s="21"/>
      <c r="C166" s="21"/>
      <c r="D166" s="21"/>
      <c r="E166" s="21"/>
    </row>
    <row r="167" spans="1:5" x14ac:dyDescent="0.2">
      <c r="A167" s="21"/>
      <c r="B167" s="21"/>
      <c r="C167" s="21"/>
      <c r="D167" s="21"/>
      <c r="E167" s="21"/>
    </row>
    <row r="168" spans="1:5" x14ac:dyDescent="0.2">
      <c r="A168" s="21"/>
      <c r="B168" s="21"/>
      <c r="C168" s="21"/>
      <c r="D168" s="21"/>
      <c r="E168" s="21"/>
    </row>
    <row r="169" spans="1:5" x14ac:dyDescent="0.2">
      <c r="A169" s="21"/>
      <c r="B169" s="21"/>
      <c r="C169" s="21"/>
      <c r="D169" s="21"/>
      <c r="E169" s="21"/>
    </row>
    <row r="170" spans="1:5" x14ac:dyDescent="0.2">
      <c r="A170" s="21"/>
      <c r="B170" s="21"/>
      <c r="C170" s="21"/>
      <c r="D170" s="21"/>
      <c r="E170" s="21"/>
    </row>
    <row r="171" spans="1:5" x14ac:dyDescent="0.2">
      <c r="A171" s="21"/>
      <c r="B171" s="21"/>
      <c r="C171" s="21"/>
      <c r="D171" s="21"/>
      <c r="E171" s="21"/>
    </row>
    <row r="172" spans="1:5" x14ac:dyDescent="0.2">
      <c r="A172" s="21"/>
      <c r="B172" s="21"/>
      <c r="C172" s="21"/>
      <c r="D172" s="21"/>
      <c r="E172" s="21"/>
    </row>
    <row r="173" spans="1:5" x14ac:dyDescent="0.2">
      <c r="A173" s="21"/>
      <c r="B173" s="21"/>
      <c r="C173" s="21"/>
      <c r="D173" s="21"/>
      <c r="E173" s="21"/>
    </row>
    <row r="174" spans="1:5" x14ac:dyDescent="0.2">
      <c r="A174" s="21"/>
      <c r="B174" s="21"/>
      <c r="C174" s="21"/>
      <c r="D174" s="21"/>
      <c r="E174" s="21"/>
    </row>
    <row r="175" spans="1:5" x14ac:dyDescent="0.2">
      <c r="A175" s="21"/>
      <c r="B175" s="21"/>
      <c r="C175" s="21"/>
      <c r="D175" s="21"/>
      <c r="E175" s="21"/>
    </row>
    <row r="176" spans="1:5" x14ac:dyDescent="0.2">
      <c r="A176" s="21"/>
      <c r="B176" s="21"/>
      <c r="C176" s="21"/>
      <c r="D176" s="21"/>
      <c r="E176" s="21"/>
    </row>
    <row r="177" spans="1:5" x14ac:dyDescent="0.2">
      <c r="A177" s="21"/>
      <c r="B177" s="21"/>
      <c r="C177" s="21"/>
      <c r="D177" s="21"/>
      <c r="E177" s="21"/>
    </row>
    <row r="178" spans="1:5" x14ac:dyDescent="0.2">
      <c r="A178" s="21"/>
      <c r="B178" s="21"/>
      <c r="C178" s="21"/>
      <c r="D178" s="21"/>
      <c r="E178" s="21"/>
    </row>
    <row r="179" spans="1:5" x14ac:dyDescent="0.2">
      <c r="A179" s="21"/>
      <c r="B179" s="21"/>
      <c r="C179" s="21"/>
      <c r="D179" s="21"/>
      <c r="E179" s="21"/>
    </row>
    <row r="180" spans="1:5" x14ac:dyDescent="0.2">
      <c r="A180" s="21"/>
      <c r="B180" s="21"/>
      <c r="C180" s="21"/>
      <c r="D180" s="21"/>
      <c r="E180" s="21"/>
    </row>
    <row r="181" spans="1:5" x14ac:dyDescent="0.2">
      <c r="A181" s="21"/>
      <c r="B181" s="21"/>
      <c r="C181" s="21"/>
      <c r="D181" s="21"/>
      <c r="E181" s="21"/>
    </row>
    <row r="182" spans="1:5" x14ac:dyDescent="0.2">
      <c r="A182" s="21"/>
      <c r="B182" s="21"/>
      <c r="C182" s="21"/>
      <c r="D182" s="21"/>
      <c r="E182" s="21"/>
    </row>
    <row r="183" spans="1:5" x14ac:dyDescent="0.2">
      <c r="A183" s="21"/>
      <c r="B183" s="21"/>
      <c r="C183" s="21"/>
      <c r="D183" s="21"/>
      <c r="E183" s="21"/>
    </row>
    <row r="184" spans="1:5" x14ac:dyDescent="0.2">
      <c r="A184" s="21"/>
      <c r="B184" s="21"/>
      <c r="C184" s="21"/>
      <c r="D184" s="21"/>
      <c r="E184" s="21"/>
    </row>
    <row r="185" spans="1:5" x14ac:dyDescent="0.2">
      <c r="A185" s="21"/>
      <c r="B185" s="21"/>
      <c r="C185" s="21"/>
      <c r="D185" s="21"/>
      <c r="E185" s="21"/>
    </row>
    <row r="186" spans="1:5" x14ac:dyDescent="0.2">
      <c r="A186" s="21"/>
      <c r="B186" s="21"/>
      <c r="C186" s="21"/>
      <c r="D186" s="21"/>
      <c r="E186" s="21"/>
    </row>
    <row r="187" spans="1:5" x14ac:dyDescent="0.2">
      <c r="A187" s="21"/>
      <c r="B187" s="21"/>
      <c r="C187" s="21"/>
      <c r="D187" s="21"/>
      <c r="E187" s="21"/>
    </row>
    <row r="188" spans="1:5" x14ac:dyDescent="0.2">
      <c r="A188" s="21"/>
      <c r="B188" s="21"/>
      <c r="C188" s="21"/>
      <c r="D188" s="21"/>
      <c r="E188" s="21"/>
    </row>
    <row r="189" spans="1:5" x14ac:dyDescent="0.2">
      <c r="A189" s="21"/>
      <c r="B189" s="21"/>
      <c r="C189" s="21"/>
      <c r="D189" s="21"/>
      <c r="E189" s="21"/>
    </row>
    <row r="190" spans="1:5" x14ac:dyDescent="0.2">
      <c r="A190" s="21"/>
      <c r="B190" s="21"/>
      <c r="C190" s="21"/>
      <c r="D190" s="21"/>
      <c r="E190" s="21"/>
    </row>
    <row r="191" spans="1:5" x14ac:dyDescent="0.2">
      <c r="A191" s="21"/>
      <c r="B191" s="21"/>
      <c r="C191" s="21"/>
      <c r="D191" s="21"/>
      <c r="E191" s="21"/>
    </row>
    <row r="192" spans="1:5" x14ac:dyDescent="0.2">
      <c r="A192" s="21"/>
      <c r="B192" s="21"/>
      <c r="C192" s="21"/>
      <c r="D192" s="21"/>
      <c r="E192" s="21"/>
    </row>
    <row r="193" spans="1:5" x14ac:dyDescent="0.2">
      <c r="A193" s="21"/>
      <c r="B193" s="21"/>
      <c r="C193" s="21"/>
      <c r="D193" s="21"/>
      <c r="E193" s="21"/>
    </row>
    <row r="194" spans="1:5" x14ac:dyDescent="0.2">
      <c r="A194" s="21"/>
      <c r="B194" s="21"/>
      <c r="C194" s="21"/>
      <c r="D194" s="21"/>
      <c r="E194" s="21"/>
    </row>
    <row r="195" spans="1:5" x14ac:dyDescent="0.2">
      <c r="A195" s="21"/>
      <c r="B195" s="21"/>
      <c r="C195" s="21"/>
      <c r="D195" s="21"/>
      <c r="E195" s="21"/>
    </row>
    <row r="196" spans="1:5" x14ac:dyDescent="0.2">
      <c r="A196" s="21"/>
      <c r="B196" s="21"/>
      <c r="C196" s="21"/>
      <c r="D196" s="21"/>
      <c r="E196" s="21"/>
    </row>
    <row r="197" spans="1:5" x14ac:dyDescent="0.2">
      <c r="A197" s="21"/>
      <c r="B197" s="21"/>
      <c r="C197" s="21"/>
      <c r="D197" s="21"/>
      <c r="E197" s="21"/>
    </row>
    <row r="198" spans="1:5" x14ac:dyDescent="0.2">
      <c r="A198" s="21"/>
      <c r="B198" s="21"/>
      <c r="C198" s="21"/>
      <c r="D198" s="21"/>
      <c r="E198" s="21"/>
    </row>
    <row r="199" spans="1:5" x14ac:dyDescent="0.2">
      <c r="A199" s="21"/>
      <c r="B199" s="21"/>
      <c r="C199" s="21"/>
      <c r="D199" s="21"/>
      <c r="E199" s="21"/>
    </row>
    <row r="200" spans="1:5" x14ac:dyDescent="0.2">
      <c r="A200" s="21"/>
      <c r="B200" s="21"/>
      <c r="C200" s="21"/>
      <c r="D200" s="21"/>
      <c r="E200" s="21"/>
    </row>
    <row r="201" spans="1:5" x14ac:dyDescent="0.2">
      <c r="A201" s="21"/>
      <c r="B201" s="21"/>
      <c r="C201" s="21"/>
      <c r="D201" s="21"/>
      <c r="E201" s="21"/>
    </row>
    <row r="202" spans="1:5" x14ac:dyDescent="0.2">
      <c r="A202" s="21"/>
      <c r="B202" s="21"/>
      <c r="C202" s="21"/>
      <c r="D202" s="21"/>
      <c r="E202" s="21"/>
    </row>
    <row r="203" spans="1:5" x14ac:dyDescent="0.2">
      <c r="A203" s="21"/>
      <c r="B203" s="21"/>
      <c r="C203" s="21"/>
      <c r="D203" s="21"/>
      <c r="E203" s="21"/>
    </row>
    <row r="204" spans="1:5" x14ac:dyDescent="0.2">
      <c r="A204" s="21"/>
      <c r="B204" s="21"/>
      <c r="C204" s="21"/>
      <c r="D204" s="21"/>
      <c r="E204" s="21"/>
    </row>
    <row r="205" spans="1:5" x14ac:dyDescent="0.2">
      <c r="A205" s="21"/>
      <c r="B205" s="21"/>
      <c r="C205" s="21"/>
      <c r="D205" s="21"/>
      <c r="E205" s="21"/>
    </row>
    <row r="206" spans="1:5" x14ac:dyDescent="0.2">
      <c r="A206" s="21"/>
      <c r="B206" s="21"/>
      <c r="C206" s="21"/>
      <c r="D206" s="21"/>
      <c r="E206" s="21"/>
    </row>
    <row r="207" spans="1:5" x14ac:dyDescent="0.2">
      <c r="A207" s="21"/>
      <c r="B207" s="21"/>
      <c r="C207" s="21"/>
      <c r="D207" s="21"/>
      <c r="E207" s="21"/>
    </row>
    <row r="208" spans="1:5" x14ac:dyDescent="0.2">
      <c r="A208" s="21"/>
      <c r="B208" s="21"/>
      <c r="C208" s="21"/>
      <c r="D208" s="21"/>
      <c r="E208" s="21"/>
    </row>
    <row r="209" spans="1:5" x14ac:dyDescent="0.2">
      <c r="A209" s="21"/>
      <c r="B209" s="21"/>
      <c r="C209" s="21"/>
      <c r="D209" s="21"/>
      <c r="E209" s="21"/>
    </row>
    <row r="210" spans="1:5" x14ac:dyDescent="0.2">
      <c r="A210" s="21"/>
      <c r="B210" s="21"/>
      <c r="C210" s="21"/>
      <c r="D210" s="21"/>
      <c r="E210" s="21"/>
    </row>
  </sheetData>
  <phoneticPr fontId="8" type="noConversion"/>
  <hyperlinks>
    <hyperlink ref="H1732" r:id="rId1" display="http://vsolj.cetus-net.org/bulletin.html" xr:uid="{00000000-0004-0000-0000-000000000000}"/>
    <hyperlink ref="H64588" r:id="rId2" display="http://vsolj.cetus-net.org/bulletin.html" xr:uid="{00000000-0004-0000-0000-000001000000}"/>
    <hyperlink ref="H64581" r:id="rId3" display="https://www.aavso.org/ejaavso" xr:uid="{00000000-0004-0000-0000-000002000000}"/>
    <hyperlink ref="I64588" r:id="rId4" display="http://vsolj.cetus-net.org/bulletin.html" xr:uid="{00000000-0004-0000-0000-000003000000}"/>
    <hyperlink ref="AQ58239" r:id="rId5" display="http://cdsbib.u-strasbg.fr/cgi-bin/cdsbib?1990RMxAA..21..381G" xr:uid="{00000000-0004-0000-0000-000004000000}"/>
    <hyperlink ref="H64585" r:id="rId6" display="https://www.aavso.org/ejaavso" xr:uid="{00000000-0004-0000-0000-000005000000}"/>
    <hyperlink ref="AP5603" r:id="rId7" display="http://cdsbib.u-strasbg.fr/cgi-bin/cdsbib?1990RMxAA..21..381G" xr:uid="{00000000-0004-0000-0000-000006000000}"/>
    <hyperlink ref="AP5606" r:id="rId8" display="http://cdsbib.u-strasbg.fr/cgi-bin/cdsbib?1990RMxAA..21..381G" xr:uid="{00000000-0004-0000-0000-000007000000}"/>
    <hyperlink ref="AP5604" r:id="rId9" display="http://cdsbib.u-strasbg.fr/cgi-bin/cdsbib?1990RMxAA..21..381G" xr:uid="{00000000-0004-0000-0000-000008000000}"/>
    <hyperlink ref="AP5588" r:id="rId10" display="http://cdsbib.u-strasbg.fr/cgi-bin/cdsbib?1990RMxAA..21..381G" xr:uid="{00000000-0004-0000-0000-000009000000}"/>
    <hyperlink ref="AQ5817" r:id="rId11" display="http://cdsbib.u-strasbg.fr/cgi-bin/cdsbib?1990RMxAA..21..381G" xr:uid="{00000000-0004-0000-0000-00000A000000}"/>
    <hyperlink ref="AQ5821" r:id="rId12" display="http://cdsbib.u-strasbg.fr/cgi-bin/cdsbib?1990RMxAA..21..381G" xr:uid="{00000000-0004-0000-0000-00000B000000}"/>
    <hyperlink ref="AQ65501" r:id="rId13" display="http://cdsbib.u-strasbg.fr/cgi-bin/cdsbib?1990RMxAA..21..381G" xr:uid="{00000000-0004-0000-0000-00000C000000}"/>
    <hyperlink ref="I2709" r:id="rId14" display="http://vsolj.cetus-net.org/bulletin.html" xr:uid="{00000000-0004-0000-0000-00000D000000}"/>
    <hyperlink ref="H2709" r:id="rId15" display="http://vsolj.cetus-net.org/bulletin.html" xr:uid="{00000000-0004-0000-0000-00000E000000}"/>
    <hyperlink ref="AQ626" r:id="rId16" display="http://cdsbib.u-strasbg.fr/cgi-bin/cdsbib?1990RMxAA..21..381G" xr:uid="{00000000-0004-0000-0000-00000F000000}"/>
    <hyperlink ref="AQ625" r:id="rId17" display="http://cdsbib.u-strasbg.fr/cgi-bin/cdsbib?1990RMxAA..21..381G" xr:uid="{00000000-0004-0000-0000-000010000000}"/>
    <hyperlink ref="AP3879" r:id="rId18" display="http://cdsbib.u-strasbg.fr/cgi-bin/cdsbib?1990RMxAA..21..381G" xr:uid="{00000000-0004-0000-0000-000011000000}"/>
    <hyperlink ref="AP3897" r:id="rId19" display="http://cdsbib.u-strasbg.fr/cgi-bin/cdsbib?1990RMxAA..21..381G" xr:uid="{00000000-0004-0000-0000-000012000000}"/>
    <hyperlink ref="AP3898" r:id="rId20" display="http://cdsbib.u-strasbg.fr/cgi-bin/cdsbib?1990RMxAA..21..381G" xr:uid="{00000000-0004-0000-0000-000013000000}"/>
    <hyperlink ref="AP389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69B4-9672-459D-8464-2EA78A872EB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2024-01-26T04:06:12Z</dcterms:modified>
</cp:coreProperties>
</file>