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529BCC1-6710-4ADB-BDDC-0B513CC5EC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3" i="1"/>
  <c r="E21" i="1"/>
  <c r="F21" i="1" s="1"/>
  <c r="G21" i="1" s="1"/>
  <c r="I21" i="1" s="1"/>
  <c r="Q22" i="1"/>
  <c r="F16" i="1"/>
  <c r="C17" i="1"/>
  <c r="Q21" i="1"/>
  <c r="E23" i="1"/>
  <c r="F23" i="1" s="1"/>
  <c r="G23" i="1" s="1"/>
  <c r="K23" i="1" s="1"/>
  <c r="E22" i="1"/>
  <c r="F22" i="1" s="1"/>
  <c r="G22" i="1" s="1"/>
  <c r="I22" i="1" s="1"/>
  <c r="C12" i="1"/>
  <c r="C11" i="1"/>
  <c r="O21" i="1" l="1"/>
  <c r="O22" i="1"/>
  <c r="O23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<sst xmlns="http://schemas.openxmlformats.org/spreadsheetml/2006/main" count="60" uniqueCount="54">
  <si>
    <t>VSB-059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</si>
  <si>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</si>
  <si>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</si>
  <si>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</si>
  <si>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</si>
  <si>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</si>
  <si>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</si>
  <si>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</si>
  <si>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</si>
  <si>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</si>
  <si>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</si>
  <si>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</si>
  <si>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</si>
  <si>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</si>
  <si>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</si>
  <si>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</si>
  <si>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</si>
  <si>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</si>
  <si>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</si>
  <si>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</si>
  <si>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</si>
  <si>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</si>
  <si>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</si>
  <si>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</si>
  <si>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</si>
  <si>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</si>
  <si>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</si>
  <si>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</si>
  <si>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</si>
  <si>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</si>
  <si>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</si>
  <si>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</si>
  <si>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</si>
  <si>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</si>
  <si>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</si>
  <si>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</si>
  <si>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</si>
  <si>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</si>
  <si>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</si>
  <si>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</si>
  <si>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</si>
  <si>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</si>
  <si>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</si>
  <si>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</si>
  <si>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V0405 CMa</t>
  </si>
  <si>
    <t>2013a</t>
  </si>
  <si>
    <t>G5959-1748</t>
  </si>
  <si>
    <t>EW</t>
  </si>
  <si>
    <t>pr_0</t>
  </si>
  <si>
    <t>~</t>
  </si>
  <si>
    <t>V0405 CMa / GSC 5959-1748</t>
  </si>
  <si>
    <t>GCVS</t>
  </si>
  <si>
    <t>VSB_061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</si>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</sst>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6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0" fillId="26" borderId="0" xfId="0" applyFill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CMa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13421.5</c:v>
                </c:pt>
                <c:pt idx="2">
                  <c:v>13336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E7-4CA1-BF4A-6DB6425088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13421.5</c:v>
                </c:pt>
                <c:pt idx="2">
                  <c:v>13336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-0.38967800013051601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E7-4CA1-BF4A-6DB6425088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13421.5</c:v>
                </c:pt>
                <c:pt idx="2">
                  <c:v>13336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E7-4CA1-BF4A-6DB6425088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13421.5</c:v>
                </c:pt>
                <c:pt idx="2">
                  <c:v>13336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-0.38781200005178107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E7-4CA1-BF4A-6DB6425088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13421.5</c:v>
                </c:pt>
                <c:pt idx="2">
                  <c:v>13336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E7-4CA1-BF4A-6DB6425088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13421.5</c:v>
                </c:pt>
                <c:pt idx="2">
                  <c:v>13336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E7-4CA1-BF4A-6DB6425088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13421.5</c:v>
                </c:pt>
                <c:pt idx="2">
                  <c:v>13336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E7-4CA1-BF4A-6DB6425088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13421.5</c:v>
                </c:pt>
                <c:pt idx="2">
                  <c:v>13336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-1.9758414143145053E-6</c:v>
                </c:pt>
                <c:pt idx="1">
                  <c:v>-0.38998618517263267</c:v>
                </c:pt>
                <c:pt idx="2">
                  <c:v>-0.38750183916825021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E7-4CA1-BF4A-6DB6425088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13421.5</c:v>
                </c:pt>
                <c:pt idx="2">
                  <c:v>13336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E7-4CA1-BF4A-6DB64250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612576"/>
        <c:axId val="1"/>
      </c:scatterChart>
      <c:valAx>
        <c:axId val="55161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61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517985C-CD5B-40E2-628C-04D917678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4" t="s">
        <v>44</v>
      </c>
      <c r="G1" s="31" t="s">
        <v>45</v>
      </c>
      <c r="H1" s="35"/>
      <c r="I1" s="36" t="s">
        <v>46</v>
      </c>
      <c r="J1" s="37" t="s">
        <v>44</v>
      </c>
      <c r="K1" s="38">
        <v>6.2426000000000004</v>
      </c>
      <c r="L1" s="39">
        <v>-20.445400000000003</v>
      </c>
      <c r="M1" s="40">
        <v>51868.231</v>
      </c>
      <c r="N1" s="40">
        <v>0.38469199999999998</v>
      </c>
      <c r="O1" s="41" t="s">
        <v>47</v>
      </c>
      <c r="P1" s="42">
        <v>10.64</v>
      </c>
      <c r="Q1" s="42">
        <v>10.98</v>
      </c>
      <c r="R1" s="43" t="s">
        <v>48</v>
      </c>
      <c r="S1" s="44" t="s">
        <v>49</v>
      </c>
    </row>
    <row r="2" spans="1:19" x14ac:dyDescent="0.2">
      <c r="A2" t="s">
        <v>26</v>
      </c>
      <c r="B2" t="s">
        <v>47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51868.231</v>
      </c>
      <c r="D4" s="28">
        <v>0.38469199999999998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51">
        <v>51868.231</v>
      </c>
      <c r="D7" s="29" t="s">
        <v>51</v>
      </c>
    </row>
    <row r="8" spans="1:19" x14ac:dyDescent="0.2">
      <c r="A8" t="s">
        <v>6</v>
      </c>
      <c r="C8" s="51">
        <v>0.38469199999999998</v>
      </c>
      <c r="D8" s="29" t="s">
        <v>51</v>
      </c>
    </row>
    <row r="9" spans="1:19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INTERCEPT(INDIRECT($D$9):G992,INDIRECT($C$9):F992)</f>
        <v>-1.9758414143145053E-6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SLOPE(INDIRECT($D$9):G992,INDIRECT($C$9):F992)</f>
        <v>-2.9056678413829926E-5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57030.792360343163</v>
      </c>
      <c r="E15" s="14" t="s">
        <v>37</v>
      </c>
      <c r="F15" s="32">
        <v>1</v>
      </c>
    </row>
    <row r="16" spans="1:19" x14ac:dyDescent="0.2">
      <c r="A16" s="16" t="s">
        <v>7</v>
      </c>
      <c r="B16" s="10"/>
      <c r="C16" s="17">
        <f ca="1">+C8+C12</f>
        <v>0.38466294332158613</v>
      </c>
      <c r="E16" s="14" t="s">
        <v>33</v>
      </c>
      <c r="F16" s="33">
        <f ca="1">NOW()+15018.5+$C$5/24</f>
        <v>60335.757676041663</v>
      </c>
    </row>
    <row r="17" spans="1:21" ht="13.5" thickBot="1" x14ac:dyDescent="0.25">
      <c r="A17" s="14" t="s">
        <v>30</v>
      </c>
      <c r="B17" s="10"/>
      <c r="C17" s="10">
        <f>COUNT(C21:C2191)</f>
        <v>3</v>
      </c>
      <c r="E17" s="14" t="s">
        <v>38</v>
      </c>
      <c r="F17" s="15">
        <f ca="1">ROUND(2*(F16-$C$7)/$C$8,0)/2+F15</f>
        <v>22012</v>
      </c>
    </row>
    <row r="18" spans="1:21" ht="14.25" thickTop="1" thickBot="1" x14ac:dyDescent="0.25">
      <c r="A18" s="16" t="s">
        <v>8</v>
      </c>
      <c r="B18" s="10"/>
      <c r="C18" s="19">
        <f ca="1">+C15</f>
        <v>57030.792360343163</v>
      </c>
      <c r="D18" s="20">
        <f ca="1">+C16</f>
        <v>0.38466294332158613</v>
      </c>
      <c r="E18" s="14" t="s">
        <v>39</v>
      </c>
      <c r="F18" s="23">
        <f ca="1">ROUND(2*(F16-$C$15)/$C$16,0)/2+F15</f>
        <v>8593</v>
      </c>
    </row>
    <row r="19" spans="1:21" ht="13.5" thickTop="1" x14ac:dyDescent="0.2">
      <c r="E19" s="14" t="s">
        <v>34</v>
      </c>
      <c r="F19" s="18">
        <f ca="1">+$C$15+$C$16*F18-15018.5-$C$5/24</f>
        <v>45318.096865638887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51</v>
      </c>
      <c r="C21" s="8">
        <v>51868.231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-1.9758414143145053E-6</v>
      </c>
      <c r="Q21" s="2">
        <f>+C21-15018.5</f>
        <v>36849.731</v>
      </c>
    </row>
    <row r="22" spans="1:21" x14ac:dyDescent="0.2">
      <c r="A22" s="45" t="s">
        <v>52</v>
      </c>
      <c r="B22" s="46" t="s">
        <v>2</v>
      </c>
      <c r="C22" s="47">
        <v>57030.98499999987</v>
      </c>
      <c r="D22" s="47" t="s">
        <v>53</v>
      </c>
      <c r="E22">
        <f>+(C22-C$7)/C$8</f>
        <v>13420.487038981497</v>
      </c>
      <c r="F22" s="50">
        <f>ROUND(2*E22,0)/2+1</f>
        <v>13421.5</v>
      </c>
      <c r="G22">
        <f>+C22-(C$7+F22*C$8)</f>
        <v>-0.38967800013051601</v>
      </c>
      <c r="I22">
        <f>+G22</f>
        <v>-0.38967800013051601</v>
      </c>
      <c r="O22">
        <f ca="1">+C$11+C$12*$F22</f>
        <v>-0.38998618517263267</v>
      </c>
      <c r="Q22" s="2">
        <f>+C22-15018.5</f>
        <v>42012.48499999987</v>
      </c>
    </row>
    <row r="23" spans="1:21" x14ac:dyDescent="0.2">
      <c r="A23" s="48" t="s">
        <v>0</v>
      </c>
      <c r="B23" s="49" t="s">
        <v>1</v>
      </c>
      <c r="C23" s="48">
        <v>56998.095699999947</v>
      </c>
      <c r="D23" s="48" t="s">
        <v>53</v>
      </c>
      <c r="E23">
        <f>+(C23-C$7)/C$8</f>
        <v>13334.991889615452</v>
      </c>
      <c r="F23" s="50">
        <f>ROUND(2*E23,0)/2+1</f>
        <v>13336</v>
      </c>
      <c r="G23">
        <f>+C23-(C$7+F23*C$8)</f>
        <v>-0.38781200005178107</v>
      </c>
      <c r="K23">
        <f>+G23</f>
        <v>-0.38781200005178107</v>
      </c>
      <c r="O23">
        <f ca="1">+C$11+C$12*$F23</f>
        <v>-0.38750183916825021</v>
      </c>
      <c r="Q23" s="2">
        <f>+C23-15018.5</f>
        <v>41979.595699999947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666" r:id="rId1" display="http://vsolj.cetus-net.org/bulletin.html"/>
    <hyperlink ref="H64530" r:id="rId2" display="http://vsolj.cetus-net.org/bulletin.html"/>
    <hyperlink ref="H64523" r:id="rId3" display="https://www.aavso.org/ejaavso"/>
    <hyperlink ref="I64530" r:id="rId4" display="http://vsolj.cetus-net.org/bulletin.html"/>
    <hyperlink ref="AQ58181" r:id="rId5" display="http://cdsbib.u-strasbg.fr/cgi-bin/cdsbib?1990RMxAA..21..381G"/>
    <hyperlink ref="H64527" r:id="rId6" display="https://www.aavso.org/ejaavso"/>
    <hyperlink ref="AP5545" r:id="rId7" display="http://cdsbib.u-strasbg.fr/cgi-bin/cdsbib?1990RMxAA..21..381G"/>
    <hyperlink ref="AP5548" r:id="rId8" display="http://cdsbib.u-strasbg.fr/cgi-bin/cdsbib?1990RMxAA..21..381G"/>
    <hyperlink ref="AP5546" r:id="rId9" display="http://cdsbib.u-strasbg.fr/cgi-bin/cdsbib?1990RMxAA..21..381G"/>
    <hyperlink ref="AP5530" r:id="rId10" display="http://cdsbib.u-strasbg.fr/cgi-bin/cdsbib?1990RMxAA..21..381G"/>
    <hyperlink ref="AQ5759" r:id="rId11" display="http://cdsbib.u-strasbg.fr/cgi-bin/cdsbib?1990RMxAA..21..381G"/>
    <hyperlink ref="AQ5763" r:id="rId12" display="http://cdsbib.u-strasbg.fr/cgi-bin/cdsbib?1990RMxAA..21..381G"/>
    <hyperlink ref="AQ65443" r:id="rId13" display="http://cdsbib.u-strasbg.fr/cgi-bin/cdsbib?1990RMxAA..21..381G"/>
    <hyperlink ref="I2651" r:id="rId14" display="http://vsolj.cetus-net.org/bulletin.html"/>
    <hyperlink ref="H2651" r:id="rId15" display="http://vsolj.cetus-net.org/bulletin.html"/>
    <hyperlink ref="AQ568" r:id="rId16" display="http://cdsbib.u-strasbg.fr/cgi-bin/cdsbib?1990RMxAA..21..381G"/>
    <hyperlink ref="AQ567" r:id="rId17" display="http://cdsbib.u-strasbg.fr/cgi-bin/cdsbib?1990RMxAA..21..381G"/>
    <hyperlink ref="AP3821" r:id="rId18" display="http://cdsbib.u-strasbg.fr/cgi-bin/cdsbib?1990RMxAA..21..381G"/>
    <hyperlink ref="AP3839" r:id="rId19" display="http://cdsbib.u-strasbg.fr/cgi-bin/cdsbib?1990RMxAA..21..381G"/>
    <hyperlink ref="AP3840" r:id="rId20" display="http://cdsbib.u-strasbg.fr/cgi-bin/cdsbib?1990RMxAA..21..381G"/>
    <hyperlink ref="AP3836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2024-01-26T05:11:03Z</dcterms:modified>
</cp:coreProperties>
</file>