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EF7C4E-5417-4977-B964-9FC13C7EB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6" i="1" l="1"/>
  <c r="F216" i="1" s="1"/>
  <c r="G216" i="1" s="1"/>
  <c r="K216" i="1" s="1"/>
  <c r="Q216" i="1"/>
  <c r="E190" i="1"/>
  <c r="F190" i="1" s="1"/>
  <c r="G190" i="1" s="1"/>
  <c r="K190" i="1" s="1"/>
  <c r="Q190" i="1"/>
  <c r="F14" i="1"/>
  <c r="E215" i="1"/>
  <c r="F215" i="1" s="1"/>
  <c r="G215" i="1" s="1"/>
  <c r="K215" i="1" s="1"/>
  <c r="Q215" i="1"/>
  <c r="Q213" i="1"/>
  <c r="Q214" i="1"/>
  <c r="Q212" i="1"/>
  <c r="Q209" i="1"/>
  <c r="Q211" i="1"/>
  <c r="Q210" i="1"/>
  <c r="Q208" i="1"/>
  <c r="E213" i="1"/>
  <c r="F213" i="1" s="1"/>
  <c r="G213" i="1" s="1"/>
  <c r="K213" i="1" s="1"/>
  <c r="D9" i="1"/>
  <c r="C9" i="1"/>
  <c r="Q204" i="1"/>
  <c r="Q203" i="1"/>
  <c r="Q191" i="1"/>
  <c r="Q189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68" i="1"/>
  <c r="Q165" i="1"/>
  <c r="Q158" i="1"/>
  <c r="Q156" i="1"/>
  <c r="Q155" i="1"/>
  <c r="Q154" i="1"/>
  <c r="Q153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187" i="2"/>
  <c r="C187" i="2"/>
  <c r="G30" i="2"/>
  <c r="C30" i="2"/>
  <c r="G29" i="2"/>
  <c r="C29" i="2"/>
  <c r="G186" i="2"/>
  <c r="C186" i="2"/>
  <c r="G185" i="2"/>
  <c r="C185" i="2"/>
  <c r="G28" i="2"/>
  <c r="C28" i="2"/>
  <c r="G27" i="2"/>
  <c r="C27" i="2"/>
  <c r="G26" i="2"/>
  <c r="C26" i="2"/>
  <c r="G25" i="2"/>
  <c r="C25" i="2"/>
  <c r="G184" i="2"/>
  <c r="C184" i="2"/>
  <c r="E184" i="2"/>
  <c r="G183" i="2"/>
  <c r="C183" i="2"/>
  <c r="E183" i="2"/>
  <c r="G24" i="2"/>
  <c r="C24" i="2"/>
  <c r="G23" i="2"/>
  <c r="C23" i="2"/>
  <c r="G22" i="2"/>
  <c r="C22" i="2"/>
  <c r="G21" i="2"/>
  <c r="C21" i="2"/>
  <c r="G182" i="2"/>
  <c r="C182" i="2"/>
  <c r="G181" i="2"/>
  <c r="C181" i="2"/>
  <c r="G20" i="2"/>
  <c r="C20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9" i="2"/>
  <c r="C19" i="2"/>
  <c r="G18" i="2"/>
  <c r="C18" i="2"/>
  <c r="G17" i="2"/>
  <c r="C17" i="2"/>
  <c r="G16" i="2"/>
  <c r="C16" i="2"/>
  <c r="G15" i="2"/>
  <c r="C15" i="2"/>
  <c r="G167" i="2"/>
  <c r="C167" i="2"/>
  <c r="G166" i="2"/>
  <c r="C166" i="2"/>
  <c r="G14" i="2"/>
  <c r="C14" i="2"/>
  <c r="G13" i="2"/>
  <c r="C13" i="2"/>
  <c r="G12" i="2"/>
  <c r="C12" i="2"/>
  <c r="G165" i="2"/>
  <c r="C165" i="2"/>
  <c r="G164" i="2"/>
  <c r="C164" i="2"/>
  <c r="G163" i="2"/>
  <c r="C163" i="2"/>
  <c r="G162" i="2"/>
  <c r="C162" i="2"/>
  <c r="G161" i="2"/>
  <c r="C161" i="2"/>
  <c r="G11" i="2"/>
  <c r="C1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187" i="2"/>
  <c r="D187" i="2"/>
  <c r="B187" i="2"/>
  <c r="A187" i="2"/>
  <c r="H50" i="2"/>
  <c r="B50" i="2"/>
  <c r="D50" i="2"/>
  <c r="A50" i="2"/>
  <c r="H49" i="2"/>
  <c r="D49" i="2"/>
  <c r="B49" i="2"/>
  <c r="A49" i="2"/>
  <c r="H30" i="2"/>
  <c r="B30" i="2"/>
  <c r="D30" i="2"/>
  <c r="A30" i="2"/>
  <c r="H29" i="2"/>
  <c r="D29" i="2"/>
  <c r="B29" i="2"/>
  <c r="A2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186" i="2"/>
  <c r="B186" i="2"/>
  <c r="D186" i="2"/>
  <c r="A186" i="2"/>
  <c r="H185" i="2"/>
  <c r="D185" i="2"/>
  <c r="B185" i="2"/>
  <c r="A18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28" i="2"/>
  <c r="B28" i="2"/>
  <c r="D28" i="2"/>
  <c r="A28" i="2"/>
  <c r="H27" i="2"/>
  <c r="D27" i="2"/>
  <c r="B27" i="2"/>
  <c r="A27" i="2"/>
  <c r="H40" i="2"/>
  <c r="B40" i="2"/>
  <c r="D40" i="2"/>
  <c r="A40" i="2"/>
  <c r="H26" i="2"/>
  <c r="D26" i="2"/>
  <c r="B26" i="2"/>
  <c r="A26" i="2"/>
  <c r="H25" i="2"/>
  <c r="B25" i="2"/>
  <c r="D25" i="2"/>
  <c r="A25" i="2"/>
  <c r="H184" i="2"/>
  <c r="D184" i="2"/>
  <c r="B184" i="2"/>
  <c r="A184" i="2"/>
  <c r="H183" i="2"/>
  <c r="B183" i="2"/>
  <c r="D183" i="2"/>
  <c r="A183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2" i="2"/>
  <c r="D182" i="2"/>
  <c r="B182" i="2"/>
  <c r="A182" i="2"/>
  <c r="H181" i="2"/>
  <c r="B181" i="2"/>
  <c r="D181" i="2"/>
  <c r="A181" i="2"/>
  <c r="H20" i="2"/>
  <c r="D20" i="2"/>
  <c r="B20" i="2"/>
  <c r="A20" i="2"/>
  <c r="H180" i="2"/>
  <c r="B180" i="2"/>
  <c r="D180" i="2"/>
  <c r="A180" i="2"/>
  <c r="H179" i="2"/>
  <c r="D179" i="2"/>
  <c r="B179" i="2"/>
  <c r="A179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178" i="2"/>
  <c r="D178" i="2"/>
  <c r="B178" i="2"/>
  <c r="A178" i="2"/>
  <c r="H177" i="2"/>
  <c r="B177" i="2"/>
  <c r="D177" i="2"/>
  <c r="A177" i="2"/>
  <c r="H34" i="2"/>
  <c r="D34" i="2"/>
  <c r="B34" i="2"/>
  <c r="A34" i="2"/>
  <c r="H33" i="2"/>
  <c r="B33" i="2"/>
  <c r="D33" i="2"/>
  <c r="A33" i="2"/>
  <c r="H32" i="2"/>
  <c r="D32" i="2"/>
  <c r="B32" i="2"/>
  <c r="A32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31" i="2"/>
  <c r="D31" i="2"/>
  <c r="B31" i="2"/>
  <c r="A31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67" i="2"/>
  <c r="D167" i="2"/>
  <c r="B167" i="2"/>
  <c r="A167" i="2"/>
  <c r="H166" i="2"/>
  <c r="B166" i="2"/>
  <c r="D166" i="2"/>
  <c r="A166" i="2"/>
  <c r="H14" i="2"/>
  <c r="D14" i="2"/>
  <c r="B14" i="2"/>
  <c r="A14" i="2"/>
  <c r="H13" i="2"/>
  <c r="B13" i="2"/>
  <c r="D13" i="2"/>
  <c r="A13" i="2"/>
  <c r="H12" i="2"/>
  <c r="D12" i="2"/>
  <c r="B12" i="2"/>
  <c r="A12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1" i="2"/>
  <c r="D11" i="2"/>
  <c r="B11" i="2"/>
  <c r="A1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F122" i="2"/>
  <c r="D122" i="2"/>
  <c r="B122" i="2"/>
  <c r="A122" i="2"/>
  <c r="H121" i="2"/>
  <c r="B121" i="2"/>
  <c r="F121" i="2"/>
  <c r="D121" i="2"/>
  <c r="A121" i="2"/>
  <c r="H120" i="2"/>
  <c r="B120" i="2"/>
  <c r="F120" i="2"/>
  <c r="D120" i="2"/>
  <c r="A120" i="2"/>
  <c r="H119" i="2"/>
  <c r="B119" i="2"/>
  <c r="F119" i="2"/>
  <c r="D119" i="2"/>
  <c r="A119" i="2"/>
  <c r="H118" i="2"/>
  <c r="F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Q206" i="1"/>
  <c r="Q207" i="1"/>
  <c r="Q201" i="1"/>
  <c r="Q202" i="1"/>
  <c r="Q205" i="1"/>
  <c r="Q192" i="1"/>
  <c r="Q195" i="1"/>
  <c r="Q200" i="1"/>
  <c r="Q194" i="1"/>
  <c r="Q199" i="1"/>
  <c r="Q198" i="1"/>
  <c r="Q196" i="1"/>
  <c r="Q197" i="1"/>
  <c r="C17" i="1"/>
  <c r="Q193" i="1"/>
  <c r="Q152" i="1"/>
  <c r="Q157" i="1"/>
  <c r="Q159" i="1"/>
  <c r="Q160" i="1"/>
  <c r="Q161" i="1"/>
  <c r="Q162" i="1"/>
  <c r="Q163" i="1"/>
  <c r="Q164" i="1"/>
  <c r="Q166" i="1"/>
  <c r="Q167" i="1"/>
  <c r="Q169" i="1"/>
  <c r="Q170" i="1"/>
  <c r="Q171" i="1"/>
  <c r="Q172" i="1"/>
  <c r="Q173" i="1"/>
  <c r="Q174" i="1"/>
  <c r="Q188" i="1"/>
  <c r="Q24" i="1"/>
  <c r="E46" i="1"/>
  <c r="E55" i="2" s="1"/>
  <c r="E30" i="1"/>
  <c r="E39" i="2" s="1"/>
  <c r="E196" i="1"/>
  <c r="F196" i="1" s="1"/>
  <c r="G196" i="1" s="1"/>
  <c r="K196" i="1" s="1"/>
  <c r="E195" i="1"/>
  <c r="F195" i="1" s="1"/>
  <c r="G195" i="1" s="1"/>
  <c r="K195" i="1" s="1"/>
  <c r="E167" i="1"/>
  <c r="F167" i="1"/>
  <c r="G167" i="1" s="1"/>
  <c r="J167" i="1" s="1"/>
  <c r="E204" i="1"/>
  <c r="F204" i="1" s="1"/>
  <c r="G204" i="1" s="1"/>
  <c r="K204" i="1" s="1"/>
  <c r="E175" i="1"/>
  <c r="F175" i="1" s="1"/>
  <c r="U175" i="1" s="1"/>
  <c r="E143" i="1"/>
  <c r="E127" i="1"/>
  <c r="F127" i="1" s="1"/>
  <c r="G127" i="1" s="1"/>
  <c r="I127" i="1" s="1"/>
  <c r="E111" i="1"/>
  <c r="F111" i="1" s="1"/>
  <c r="G111" i="1" s="1"/>
  <c r="I111" i="1" s="1"/>
  <c r="E95" i="1"/>
  <c r="F95" i="1" s="1"/>
  <c r="G95" i="1" s="1"/>
  <c r="I95" i="1" s="1"/>
  <c r="E79" i="1"/>
  <c r="F79" i="1" s="1"/>
  <c r="G79" i="1" s="1"/>
  <c r="I79" i="1" s="1"/>
  <c r="E63" i="1"/>
  <c r="F63" i="1" s="1"/>
  <c r="G63" i="1" s="1"/>
  <c r="I63" i="1" s="1"/>
  <c r="E47" i="1"/>
  <c r="E23" i="1"/>
  <c r="E28" i="1"/>
  <c r="E32" i="1"/>
  <c r="F32" i="1" s="1"/>
  <c r="G32" i="1" s="1"/>
  <c r="I32" i="1" s="1"/>
  <c r="E36" i="1"/>
  <c r="E45" i="2" s="1"/>
  <c r="E40" i="1"/>
  <c r="F40" i="1" s="1"/>
  <c r="G40" i="1" s="1"/>
  <c r="I40" i="1" s="1"/>
  <c r="E44" i="1"/>
  <c r="F44" i="1" s="1"/>
  <c r="G44" i="1" s="1"/>
  <c r="I44" i="1" s="1"/>
  <c r="E48" i="1"/>
  <c r="E52" i="1"/>
  <c r="F52" i="1" s="1"/>
  <c r="G52" i="1" s="1"/>
  <c r="I52" i="1" s="1"/>
  <c r="E56" i="1"/>
  <c r="F56" i="1" s="1"/>
  <c r="G56" i="1" s="1"/>
  <c r="I56" i="1" s="1"/>
  <c r="E60" i="1"/>
  <c r="E64" i="1"/>
  <c r="E73" i="2" s="1"/>
  <c r="E68" i="1"/>
  <c r="F68" i="1" s="1"/>
  <c r="G68" i="1" s="1"/>
  <c r="I68" i="1" s="1"/>
  <c r="E72" i="1"/>
  <c r="F72" i="1" s="1"/>
  <c r="G72" i="1" s="1"/>
  <c r="I72" i="1" s="1"/>
  <c r="E76" i="1"/>
  <c r="F76" i="1" s="1"/>
  <c r="G76" i="1" s="1"/>
  <c r="I76" i="1" s="1"/>
  <c r="E80" i="1"/>
  <c r="E89" i="2" s="1"/>
  <c r="E84" i="1"/>
  <c r="F84" i="1" s="1"/>
  <c r="G84" i="1" s="1"/>
  <c r="I84" i="1" s="1"/>
  <c r="E88" i="1"/>
  <c r="F88" i="1" s="1"/>
  <c r="G88" i="1" s="1"/>
  <c r="I88" i="1" s="1"/>
  <c r="E92" i="1"/>
  <c r="F92" i="1" s="1"/>
  <c r="G92" i="1" s="1"/>
  <c r="I92" i="1" s="1"/>
  <c r="E96" i="1"/>
  <c r="F96" i="1" s="1"/>
  <c r="G96" i="1" s="1"/>
  <c r="I96" i="1" s="1"/>
  <c r="E100" i="1"/>
  <c r="F100" i="1" s="1"/>
  <c r="G100" i="1" s="1"/>
  <c r="I100" i="1" s="1"/>
  <c r="E104" i="1"/>
  <c r="F104" i="1" s="1"/>
  <c r="G104" i="1" s="1"/>
  <c r="I104" i="1" s="1"/>
  <c r="E108" i="1"/>
  <c r="F108" i="1" s="1"/>
  <c r="G108" i="1" s="1"/>
  <c r="I108" i="1" s="1"/>
  <c r="E112" i="1"/>
  <c r="E121" i="2"/>
  <c r="F112" i="1"/>
  <c r="G112" i="1" s="1"/>
  <c r="I112" i="1" s="1"/>
  <c r="E116" i="1"/>
  <c r="F116" i="1" s="1"/>
  <c r="G116" i="1" s="1"/>
  <c r="I116" i="1" s="1"/>
  <c r="E120" i="1"/>
  <c r="F120" i="1" s="1"/>
  <c r="G120" i="1" s="1"/>
  <c r="I120" i="1" s="1"/>
  <c r="E124" i="1"/>
  <c r="F124" i="1" s="1"/>
  <c r="G124" i="1" s="1"/>
  <c r="I124" i="1" s="1"/>
  <c r="E128" i="1"/>
  <c r="F128" i="1" s="1"/>
  <c r="G128" i="1" s="1"/>
  <c r="I128" i="1" s="1"/>
  <c r="E132" i="1"/>
  <c r="F132" i="1" s="1"/>
  <c r="G132" i="1" s="1"/>
  <c r="I132" i="1" s="1"/>
  <c r="E136" i="1"/>
  <c r="F136" i="1" s="1"/>
  <c r="G136" i="1" s="1"/>
  <c r="I136" i="1" s="1"/>
  <c r="E140" i="1"/>
  <c r="F140" i="1" s="1"/>
  <c r="G140" i="1" s="1"/>
  <c r="I140" i="1" s="1"/>
  <c r="E144" i="1"/>
  <c r="E153" i="2" s="1"/>
  <c r="E148" i="1"/>
  <c r="F148" i="1" s="1"/>
  <c r="G148" i="1" s="1"/>
  <c r="I148" i="1" s="1"/>
  <c r="E153" i="1"/>
  <c r="F153" i="1" s="1"/>
  <c r="G153" i="1" s="1"/>
  <c r="I153" i="1" s="1"/>
  <c r="E158" i="1"/>
  <c r="E165" i="2" s="1"/>
  <c r="E176" i="1"/>
  <c r="F176" i="1"/>
  <c r="G176" i="1" s="1"/>
  <c r="I176" i="1" s="1"/>
  <c r="E180" i="1"/>
  <c r="F180" i="1" s="1"/>
  <c r="G180" i="1" s="1"/>
  <c r="I180" i="1" s="1"/>
  <c r="E184" i="1"/>
  <c r="F184" i="1" s="1"/>
  <c r="G184" i="1" s="1"/>
  <c r="K184" i="1" s="1"/>
  <c r="E189" i="1"/>
  <c r="E181" i="2" s="1"/>
  <c r="E163" i="1"/>
  <c r="E169" i="1"/>
  <c r="F169" i="1" s="1"/>
  <c r="G169" i="1" s="1"/>
  <c r="J169" i="1" s="1"/>
  <c r="E172" i="1"/>
  <c r="F172" i="1" s="1"/>
  <c r="G172" i="1" s="1"/>
  <c r="I172" i="1" s="1"/>
  <c r="E174" i="1"/>
  <c r="E202" i="1"/>
  <c r="F202" i="1" s="1"/>
  <c r="G202" i="1" s="1"/>
  <c r="J202" i="1" s="1"/>
  <c r="E199" i="1"/>
  <c r="F199" i="1" s="1"/>
  <c r="G199" i="1" s="1"/>
  <c r="K199" i="1" s="1"/>
  <c r="E197" i="1"/>
  <c r="F197" i="1" s="1"/>
  <c r="G197" i="1" s="1"/>
  <c r="K197" i="1" s="1"/>
  <c r="E157" i="1"/>
  <c r="F157" i="1" s="1"/>
  <c r="G157" i="1" s="1"/>
  <c r="I157" i="1" s="1"/>
  <c r="E25" i="1"/>
  <c r="F25" i="1" s="1"/>
  <c r="G25" i="1" s="1"/>
  <c r="I25" i="1" s="1"/>
  <c r="E29" i="1"/>
  <c r="E33" i="1"/>
  <c r="F33" i="1" s="1"/>
  <c r="G33" i="1" s="1"/>
  <c r="I33" i="1" s="1"/>
  <c r="E37" i="1"/>
  <c r="F37" i="1" s="1"/>
  <c r="G37" i="1" s="1"/>
  <c r="I37" i="1" s="1"/>
  <c r="E41" i="1"/>
  <c r="E45" i="1"/>
  <c r="F45" i="1" s="1"/>
  <c r="G45" i="1" s="1"/>
  <c r="I45" i="1" s="1"/>
  <c r="E49" i="1"/>
  <c r="E53" i="1"/>
  <c r="E62" i="2" s="1"/>
  <c r="E57" i="1"/>
  <c r="E66" i="2" s="1"/>
  <c r="E61" i="1"/>
  <c r="E70" i="2" s="1"/>
  <c r="E65" i="1"/>
  <c r="F65" i="1" s="1"/>
  <c r="G65" i="1" s="1"/>
  <c r="I65" i="1" s="1"/>
  <c r="E69" i="1"/>
  <c r="E73" i="1"/>
  <c r="F73" i="1" s="1"/>
  <c r="G73" i="1" s="1"/>
  <c r="I73" i="1" s="1"/>
  <c r="E77" i="1"/>
  <c r="F77" i="1" s="1"/>
  <c r="G77" i="1" s="1"/>
  <c r="I77" i="1" s="1"/>
  <c r="E81" i="1"/>
  <c r="E90" i="2" s="1"/>
  <c r="E85" i="1"/>
  <c r="E89" i="1"/>
  <c r="F89" i="1" s="1"/>
  <c r="G89" i="1" s="1"/>
  <c r="I89" i="1" s="1"/>
  <c r="E93" i="1"/>
  <c r="F93" i="1" s="1"/>
  <c r="G93" i="1" s="1"/>
  <c r="I93" i="1" s="1"/>
  <c r="E97" i="1"/>
  <c r="E106" i="2" s="1"/>
  <c r="E101" i="1"/>
  <c r="E105" i="1"/>
  <c r="F105" i="1" s="1"/>
  <c r="G105" i="1" s="1"/>
  <c r="I105" i="1" s="1"/>
  <c r="E109" i="1"/>
  <c r="F109" i="1" s="1"/>
  <c r="G109" i="1" s="1"/>
  <c r="I109" i="1" s="1"/>
  <c r="E113" i="1"/>
  <c r="F113" i="1" s="1"/>
  <c r="G113" i="1" s="1"/>
  <c r="I113" i="1" s="1"/>
  <c r="E117" i="1"/>
  <c r="E126" i="2" s="1"/>
  <c r="E121" i="1"/>
  <c r="E125" i="1"/>
  <c r="F125" i="1" s="1"/>
  <c r="G125" i="1" s="1"/>
  <c r="I125" i="1" s="1"/>
  <c r="E129" i="1"/>
  <c r="F129" i="1" s="1"/>
  <c r="G129" i="1" s="1"/>
  <c r="I129" i="1" s="1"/>
  <c r="E133" i="1"/>
  <c r="E137" i="1"/>
  <c r="E146" i="2" s="1"/>
  <c r="E141" i="1"/>
  <c r="F141" i="1" s="1"/>
  <c r="G141" i="1" s="1"/>
  <c r="I141" i="1" s="1"/>
  <c r="E145" i="1"/>
  <c r="E154" i="2" s="1"/>
  <c r="E149" i="1"/>
  <c r="F149" i="1" s="1"/>
  <c r="G149" i="1" s="1"/>
  <c r="I149" i="1" s="1"/>
  <c r="E154" i="1"/>
  <c r="F154" i="1" s="1"/>
  <c r="G154" i="1" s="1"/>
  <c r="I154" i="1" s="1"/>
  <c r="E165" i="1"/>
  <c r="E166" i="2" s="1"/>
  <c r="E177" i="1"/>
  <c r="F177" i="1" s="1"/>
  <c r="G177" i="1" s="1"/>
  <c r="K177" i="1" s="1"/>
  <c r="E181" i="1"/>
  <c r="E174" i="2" s="1"/>
  <c r="E185" i="1"/>
  <c r="F185" i="1" s="1"/>
  <c r="G185" i="1" s="1"/>
  <c r="K185" i="1" s="1"/>
  <c r="E191" i="1"/>
  <c r="F191" i="1" s="1"/>
  <c r="G191" i="1" s="1"/>
  <c r="K191" i="1" s="1"/>
  <c r="E164" i="1"/>
  <c r="F164" i="1" s="1"/>
  <c r="G164" i="1" s="1"/>
  <c r="J164" i="1" s="1"/>
  <c r="E170" i="1"/>
  <c r="E16" i="2" s="1"/>
  <c r="F170" i="1"/>
  <c r="G170" i="1" s="1"/>
  <c r="I170" i="1" s="1"/>
  <c r="E162" i="1"/>
  <c r="F162" i="1" s="1"/>
  <c r="G162" i="1" s="1"/>
  <c r="I162" i="1" s="1"/>
  <c r="E188" i="1"/>
  <c r="F188" i="1" s="1"/>
  <c r="G188" i="1" s="1"/>
  <c r="J188" i="1" s="1"/>
  <c r="E192" i="1"/>
  <c r="E21" i="2" s="1"/>
  <c r="E200" i="1"/>
  <c r="F200" i="1" s="1"/>
  <c r="G200" i="1" s="1"/>
  <c r="K200" i="1" s="1"/>
  <c r="E159" i="1"/>
  <c r="F159" i="1"/>
  <c r="G159" i="1" s="1"/>
  <c r="I159" i="1" s="1"/>
  <c r="E74" i="1"/>
  <c r="F74" i="1"/>
  <c r="G74" i="1" s="1"/>
  <c r="I74" i="1" s="1"/>
  <c r="E78" i="1"/>
  <c r="F78" i="1" s="1"/>
  <c r="G78" i="1" s="1"/>
  <c r="I78" i="1" s="1"/>
  <c r="E82" i="1"/>
  <c r="F82" i="1" s="1"/>
  <c r="G82" i="1" s="1"/>
  <c r="I82" i="1" s="1"/>
  <c r="E86" i="1"/>
  <c r="F86" i="1" s="1"/>
  <c r="G86" i="1" s="1"/>
  <c r="I86" i="1" s="1"/>
  <c r="E90" i="1"/>
  <c r="F90" i="1"/>
  <c r="G90" i="1" s="1"/>
  <c r="I90" i="1" s="1"/>
  <c r="E94" i="1"/>
  <c r="E103" i="2" s="1"/>
  <c r="E98" i="1"/>
  <c r="F98" i="1" s="1"/>
  <c r="G98" i="1" s="1"/>
  <c r="I98" i="1" s="1"/>
  <c r="E102" i="1"/>
  <c r="F102" i="1"/>
  <c r="G102" i="1" s="1"/>
  <c r="I102" i="1" s="1"/>
  <c r="E106" i="1"/>
  <c r="F106" i="1" s="1"/>
  <c r="G106" i="1" s="1"/>
  <c r="I106" i="1" s="1"/>
  <c r="E110" i="1"/>
  <c r="E119" i="2" s="1"/>
  <c r="E114" i="1"/>
  <c r="E123" i="2" s="1"/>
  <c r="E118" i="1"/>
  <c r="F118" i="1"/>
  <c r="G118" i="1" s="1"/>
  <c r="I118" i="1" s="1"/>
  <c r="E122" i="1"/>
  <c r="F122" i="1"/>
  <c r="G122" i="1" s="1"/>
  <c r="I122" i="1" s="1"/>
  <c r="E126" i="1"/>
  <c r="E135" i="2" s="1"/>
  <c r="E130" i="1"/>
  <c r="E139" i="2" s="1"/>
  <c r="E134" i="1"/>
  <c r="E143" i="2" s="1"/>
  <c r="F134" i="1"/>
  <c r="G134" i="1" s="1"/>
  <c r="I134" i="1" s="1"/>
  <c r="E138" i="1"/>
  <c r="E147" i="2" s="1"/>
  <c r="F138" i="1"/>
  <c r="G138" i="1" s="1"/>
  <c r="I138" i="1" s="1"/>
  <c r="E142" i="1"/>
  <c r="E151" i="2" s="1"/>
  <c r="E146" i="1"/>
  <c r="E155" i="2" s="1"/>
  <c r="E150" i="1"/>
  <c r="F150" i="1" s="1"/>
  <c r="G150" i="1" s="1"/>
  <c r="I150" i="1" s="1"/>
  <c r="E155" i="1"/>
  <c r="E163" i="2" s="1"/>
  <c r="F155" i="1"/>
  <c r="G155" i="1" s="1"/>
  <c r="I155" i="1" s="1"/>
  <c r="E168" i="1"/>
  <c r="E167" i="2" s="1"/>
  <c r="E178" i="1"/>
  <c r="F178" i="1" s="1"/>
  <c r="G178" i="1" s="1"/>
  <c r="K178" i="1" s="1"/>
  <c r="E182" i="1"/>
  <c r="E175" i="2" s="1"/>
  <c r="F182" i="1"/>
  <c r="G182" i="1" s="1"/>
  <c r="I182" i="1" s="1"/>
  <c r="E186" i="1"/>
  <c r="E179" i="2" s="1"/>
  <c r="E203" i="1"/>
  <c r="F203" i="1" s="1"/>
  <c r="G203" i="1" s="1"/>
  <c r="K203" i="1" s="1"/>
  <c r="E166" i="1"/>
  <c r="F166" i="1" s="1"/>
  <c r="G166" i="1" s="1"/>
  <c r="I166" i="1" s="1"/>
  <c r="E171" i="1"/>
  <c r="F171" i="1" s="1"/>
  <c r="G171" i="1" s="1"/>
  <c r="I171" i="1" s="1"/>
  <c r="E24" i="1"/>
  <c r="F24" i="1" s="1"/>
  <c r="G24" i="1" s="1"/>
  <c r="H24" i="1" s="1"/>
  <c r="E193" i="1"/>
  <c r="F193" i="1" s="1"/>
  <c r="G193" i="1" s="1"/>
  <c r="K193" i="1" s="1"/>
  <c r="E194" i="1"/>
  <c r="E23" i="2" s="1"/>
  <c r="E201" i="1"/>
  <c r="F201" i="1" s="1"/>
  <c r="G201" i="1" s="1"/>
  <c r="K201" i="1" s="1"/>
  <c r="E160" i="1"/>
  <c r="F160" i="1" s="1"/>
  <c r="G160" i="1" s="1"/>
  <c r="I160" i="1" s="1"/>
  <c r="E186" i="2"/>
  <c r="E173" i="1"/>
  <c r="F173" i="1" s="1"/>
  <c r="G173" i="1" s="1"/>
  <c r="J173" i="1" s="1"/>
  <c r="E183" i="1"/>
  <c r="E151" i="1"/>
  <c r="F151" i="1" s="1"/>
  <c r="G151" i="1" s="1"/>
  <c r="I151" i="1" s="1"/>
  <c r="E135" i="1"/>
  <c r="F135" i="1" s="1"/>
  <c r="G135" i="1" s="1"/>
  <c r="I135" i="1" s="1"/>
  <c r="E119" i="1"/>
  <c r="E128" i="2" s="1"/>
  <c r="E103" i="1"/>
  <c r="E112" i="2"/>
  <c r="F103" i="1"/>
  <c r="G103" i="1" s="1"/>
  <c r="I103" i="1" s="1"/>
  <c r="E87" i="1"/>
  <c r="E96" i="2" s="1"/>
  <c r="F87" i="1"/>
  <c r="G87" i="1" s="1"/>
  <c r="I87" i="1" s="1"/>
  <c r="E71" i="1"/>
  <c r="F71" i="1" s="1"/>
  <c r="G71" i="1" s="1"/>
  <c r="I71" i="1" s="1"/>
  <c r="E55" i="1"/>
  <c r="E64" i="2"/>
  <c r="F55" i="1"/>
  <c r="G55" i="1" s="1"/>
  <c r="I55" i="1" s="1"/>
  <c r="E39" i="1"/>
  <c r="F39" i="1" s="1"/>
  <c r="G39" i="1" s="1"/>
  <c r="I39" i="1" s="1"/>
  <c r="E22" i="1"/>
  <c r="E32" i="2" s="1"/>
  <c r="F22" i="1"/>
  <c r="G22" i="1" s="1"/>
  <c r="I22" i="1" s="1"/>
  <c r="E70" i="1"/>
  <c r="E79" i="2" s="1"/>
  <c r="E66" i="1"/>
  <c r="F66" i="1" s="1"/>
  <c r="G66" i="1" s="1"/>
  <c r="I66" i="1" s="1"/>
  <c r="E62" i="1"/>
  <c r="E71" i="2" s="1"/>
  <c r="E58" i="1"/>
  <c r="E67" i="2" s="1"/>
  <c r="E54" i="1"/>
  <c r="E63" i="2" s="1"/>
  <c r="E50" i="1"/>
  <c r="E42" i="1"/>
  <c r="F42" i="1"/>
  <c r="G42" i="1" s="1"/>
  <c r="I42" i="1" s="1"/>
  <c r="E38" i="1"/>
  <c r="F38" i="1" s="1"/>
  <c r="G38" i="1" s="1"/>
  <c r="I38" i="1" s="1"/>
  <c r="E34" i="1"/>
  <c r="F34" i="1" s="1"/>
  <c r="G34" i="1" s="1"/>
  <c r="I34" i="1" s="1"/>
  <c r="E26" i="1"/>
  <c r="E35" i="2" s="1"/>
  <c r="E21" i="1"/>
  <c r="F21" i="1" s="1"/>
  <c r="G21" i="1" s="1"/>
  <c r="I21" i="1" s="1"/>
  <c r="F133" i="1"/>
  <c r="G133" i="1" s="1"/>
  <c r="I133" i="1" s="1"/>
  <c r="E142" i="2"/>
  <c r="F117" i="1"/>
  <c r="G117" i="1" s="1"/>
  <c r="I117" i="1" s="1"/>
  <c r="F101" i="1"/>
  <c r="G101" i="1" s="1"/>
  <c r="I101" i="1" s="1"/>
  <c r="E110" i="2"/>
  <c r="F85" i="1"/>
  <c r="G85" i="1" s="1"/>
  <c r="I85" i="1" s="1"/>
  <c r="E94" i="2"/>
  <c r="F69" i="1"/>
  <c r="G69" i="1"/>
  <c r="I69" i="1" s="1"/>
  <c r="E78" i="2"/>
  <c r="F53" i="1"/>
  <c r="G53" i="1" s="1"/>
  <c r="I53" i="1" s="1"/>
  <c r="E46" i="2"/>
  <c r="F163" i="1"/>
  <c r="G163" i="1" s="1"/>
  <c r="I163" i="1" s="1"/>
  <c r="E14" i="2"/>
  <c r="F36" i="1"/>
  <c r="G36" i="1" s="1"/>
  <c r="I36" i="1" s="1"/>
  <c r="E173" i="2"/>
  <c r="E169" i="2"/>
  <c r="E168" i="2"/>
  <c r="E127" i="2"/>
  <c r="E95" i="2"/>
  <c r="E133" i="2"/>
  <c r="E101" i="2"/>
  <c r="E145" i="2"/>
  <c r="E81" i="2"/>
  <c r="E134" i="2"/>
  <c r="E118" i="2"/>
  <c r="E86" i="2"/>
  <c r="E54" i="2"/>
  <c r="F29" i="1"/>
  <c r="G29" i="1" s="1"/>
  <c r="I29" i="1" s="1"/>
  <c r="E38" i="2"/>
  <c r="E53" i="2"/>
  <c r="F28" i="1"/>
  <c r="G28" i="1" s="1"/>
  <c r="I28" i="1" s="1"/>
  <c r="E37" i="2"/>
  <c r="E49" i="2"/>
  <c r="E24" i="2"/>
  <c r="E18" i="2"/>
  <c r="E185" i="2"/>
  <c r="E111" i="2"/>
  <c r="E149" i="2"/>
  <c r="E117" i="2"/>
  <c r="E85" i="2"/>
  <c r="E131" i="2"/>
  <c r="E115" i="2"/>
  <c r="E99" i="2"/>
  <c r="E83" i="2"/>
  <c r="E129" i="2"/>
  <c r="E97" i="2"/>
  <c r="E65" i="2"/>
  <c r="E114" i="2"/>
  <c r="E34" i="2"/>
  <c r="E33" i="2"/>
  <c r="F23" i="1"/>
  <c r="G23" i="1" s="1"/>
  <c r="I23" i="1" s="1"/>
  <c r="E122" i="2"/>
  <c r="F81" i="1"/>
  <c r="G81" i="1" s="1"/>
  <c r="I81" i="1" s="1"/>
  <c r="E57" i="2"/>
  <c r="F48" i="1"/>
  <c r="G48" i="1" s="1"/>
  <c r="I48" i="1" s="1"/>
  <c r="E41" i="2"/>
  <c r="E171" i="2"/>
  <c r="E159" i="2"/>
  <c r="E87" i="2"/>
  <c r="E51" i="2"/>
  <c r="E157" i="2"/>
  <c r="E125" i="2"/>
  <c r="E93" i="2"/>
  <c r="E61" i="2"/>
  <c r="E136" i="2"/>
  <c r="E104" i="2"/>
  <c r="E137" i="2"/>
  <c r="E105" i="2"/>
  <c r="F57" i="1"/>
  <c r="G57" i="1" s="1"/>
  <c r="I57" i="1" s="1"/>
  <c r="E28" i="2"/>
  <c r="F30" i="1"/>
  <c r="G30" i="1" s="1"/>
  <c r="I30" i="1" s="1"/>
  <c r="E150" i="2"/>
  <c r="E182" i="2"/>
  <c r="F194" i="1"/>
  <c r="G194" i="1" s="1"/>
  <c r="K194" i="1" s="1"/>
  <c r="F192" i="1"/>
  <c r="G192" i="1" s="1"/>
  <c r="K192" i="1" s="1"/>
  <c r="F145" i="1"/>
  <c r="G145" i="1" s="1"/>
  <c r="I145" i="1" s="1"/>
  <c r="F137" i="1"/>
  <c r="G137" i="1" s="1"/>
  <c r="I137" i="1" s="1"/>
  <c r="E27" i="2"/>
  <c r="E98" i="2"/>
  <c r="E26" i="2"/>
  <c r="E158" i="2"/>
  <c r="F165" i="1"/>
  <c r="G165" i="1" s="1"/>
  <c r="J165" i="1" s="1"/>
  <c r="E214" i="1"/>
  <c r="F214" i="1" s="1"/>
  <c r="G214" i="1" s="1"/>
  <c r="K214" i="1" s="1"/>
  <c r="E210" i="1"/>
  <c r="F210" i="1" s="1"/>
  <c r="G210" i="1" s="1"/>
  <c r="K210" i="1" s="1"/>
  <c r="E187" i="1"/>
  <c r="E156" i="1"/>
  <c r="E164" i="2" s="1"/>
  <c r="E139" i="1"/>
  <c r="E148" i="2" s="1"/>
  <c r="F139" i="1"/>
  <c r="G139" i="1" s="1"/>
  <c r="I139" i="1" s="1"/>
  <c r="E123" i="1"/>
  <c r="F123" i="1"/>
  <c r="G123" i="1" s="1"/>
  <c r="I123" i="1" s="1"/>
  <c r="E107" i="1"/>
  <c r="E91" i="1"/>
  <c r="E100" i="2" s="1"/>
  <c r="E75" i="1"/>
  <c r="F75" i="1" s="1"/>
  <c r="G75" i="1" s="1"/>
  <c r="I75" i="1" s="1"/>
  <c r="E59" i="1"/>
  <c r="E68" i="2" s="1"/>
  <c r="E43" i="1"/>
  <c r="F43" i="1" s="1"/>
  <c r="G43" i="1" s="1"/>
  <c r="I43" i="1" s="1"/>
  <c r="E27" i="1"/>
  <c r="F27" i="1"/>
  <c r="G27" i="1"/>
  <c r="I27" i="1" s="1"/>
  <c r="E207" i="1"/>
  <c r="E30" i="2" s="1"/>
  <c r="E152" i="1"/>
  <c r="E11" i="2" s="1"/>
  <c r="E212" i="1"/>
  <c r="F212" i="1" s="1"/>
  <c r="G212" i="1" s="1"/>
  <c r="K212" i="1" s="1"/>
  <c r="E205" i="1"/>
  <c r="E29" i="2" s="1"/>
  <c r="E209" i="1"/>
  <c r="F209" i="1" s="1"/>
  <c r="G209" i="1" s="1"/>
  <c r="K209" i="1" s="1"/>
  <c r="E206" i="1"/>
  <c r="F206" i="1" s="1"/>
  <c r="G206" i="1" s="1"/>
  <c r="K206" i="1" s="1"/>
  <c r="E161" i="1"/>
  <c r="E12" i="2" s="1"/>
  <c r="E179" i="1"/>
  <c r="E172" i="2" s="1"/>
  <c r="E147" i="1"/>
  <c r="F147" i="1" s="1"/>
  <c r="E131" i="1"/>
  <c r="E115" i="1"/>
  <c r="E124" i="2" s="1"/>
  <c r="E99" i="1"/>
  <c r="E108" i="2" s="1"/>
  <c r="E83" i="1"/>
  <c r="F83" i="1" s="1"/>
  <c r="G83" i="1" s="1"/>
  <c r="I83" i="1" s="1"/>
  <c r="E67" i="1"/>
  <c r="E76" i="2" s="1"/>
  <c r="E51" i="1"/>
  <c r="E60" i="2" s="1"/>
  <c r="E35" i="1"/>
  <c r="F35" i="1" s="1"/>
  <c r="G35" i="1" s="1"/>
  <c r="I35" i="1" s="1"/>
  <c r="E31" i="1"/>
  <c r="F31" i="1" s="1"/>
  <c r="G31" i="1" s="1"/>
  <c r="I31" i="1" s="1"/>
  <c r="E211" i="1"/>
  <c r="F211" i="1"/>
  <c r="G211" i="1" s="1"/>
  <c r="K211" i="1" s="1"/>
  <c r="E198" i="1"/>
  <c r="E25" i="2" s="1"/>
  <c r="E208" i="1"/>
  <c r="E187" i="2" s="1"/>
  <c r="E40" i="2"/>
  <c r="E36" i="2"/>
  <c r="F208" i="1"/>
  <c r="G208" i="1"/>
  <c r="K208" i="1" s="1"/>
  <c r="E132" i="2"/>
  <c r="E116" i="2"/>
  <c r="F107" i="1"/>
  <c r="G107" i="1" s="1"/>
  <c r="I107" i="1" s="1"/>
  <c r="G147" i="1"/>
  <c r="I147" i="1" s="1"/>
  <c r="E156" i="2"/>
  <c r="E92" i="2"/>
  <c r="E52" i="2" l="1"/>
  <c r="F152" i="1"/>
  <c r="G152" i="1" s="1"/>
  <c r="I152" i="1" s="1"/>
  <c r="E15" i="2"/>
  <c r="E22" i="2"/>
  <c r="E72" i="2"/>
  <c r="E42" i="2"/>
  <c r="F26" i="1"/>
  <c r="G26" i="1" s="1"/>
  <c r="I26" i="1" s="1"/>
  <c r="F186" i="1"/>
  <c r="G186" i="1" s="1"/>
  <c r="K186" i="1" s="1"/>
  <c r="F91" i="1"/>
  <c r="G91" i="1" s="1"/>
  <c r="I91" i="1" s="1"/>
  <c r="E162" i="2"/>
  <c r="F61" i="1"/>
  <c r="G61" i="1" s="1"/>
  <c r="I61" i="1" s="1"/>
  <c r="F144" i="1"/>
  <c r="G144" i="1" s="1"/>
  <c r="I144" i="1" s="1"/>
  <c r="E138" i="2"/>
  <c r="E74" i="2"/>
  <c r="E102" i="2"/>
  <c r="E113" i="2"/>
  <c r="E17" i="2"/>
  <c r="E20" i="2"/>
  <c r="E31" i="2"/>
  <c r="E109" i="2"/>
  <c r="E177" i="2"/>
  <c r="F70" i="1"/>
  <c r="G70" i="1" s="1"/>
  <c r="I70" i="1" s="1"/>
  <c r="E178" i="2"/>
  <c r="F99" i="1"/>
  <c r="G99" i="1" s="1"/>
  <c r="I99" i="1" s="1"/>
  <c r="E75" i="2"/>
  <c r="E161" i="2"/>
  <c r="E144" i="2"/>
  <c r="F80" i="1"/>
  <c r="G80" i="1" s="1"/>
  <c r="I80" i="1" s="1"/>
  <c r="F179" i="1"/>
  <c r="G179" i="1" s="1"/>
  <c r="I179" i="1" s="1"/>
  <c r="F97" i="1"/>
  <c r="G97" i="1" s="1"/>
  <c r="I97" i="1" s="1"/>
  <c r="F51" i="1"/>
  <c r="G51" i="1" s="1"/>
  <c r="I51" i="1" s="1"/>
  <c r="F59" i="1"/>
  <c r="G59" i="1" s="1"/>
  <c r="I59" i="1" s="1"/>
  <c r="E88" i="2"/>
  <c r="E80" i="2"/>
  <c r="F58" i="1"/>
  <c r="G58" i="1" s="1"/>
  <c r="I58" i="1" s="1"/>
  <c r="F168" i="1"/>
  <c r="G168" i="1" s="1"/>
  <c r="J168" i="1" s="1"/>
  <c r="F142" i="1"/>
  <c r="G142" i="1" s="1"/>
  <c r="I142" i="1" s="1"/>
  <c r="F126" i="1"/>
  <c r="G126" i="1" s="1"/>
  <c r="I126" i="1" s="1"/>
  <c r="F110" i="1"/>
  <c r="G110" i="1" s="1"/>
  <c r="I110" i="1" s="1"/>
  <c r="F94" i="1"/>
  <c r="G94" i="1" s="1"/>
  <c r="I94" i="1" s="1"/>
  <c r="F181" i="1"/>
  <c r="G181" i="1" s="1"/>
  <c r="K181" i="1" s="1"/>
  <c r="E82" i="2"/>
  <c r="E141" i="2"/>
  <c r="F161" i="1"/>
  <c r="G161" i="1" s="1"/>
  <c r="I161" i="1" s="1"/>
  <c r="F205" i="1"/>
  <c r="G205" i="1" s="1"/>
  <c r="K205" i="1" s="1"/>
  <c r="F62" i="1"/>
  <c r="G62" i="1" s="1"/>
  <c r="I62" i="1" s="1"/>
  <c r="F189" i="1"/>
  <c r="G189" i="1" s="1"/>
  <c r="K189" i="1" s="1"/>
  <c r="F158" i="1"/>
  <c r="G158" i="1" s="1"/>
  <c r="I158" i="1" s="1"/>
  <c r="E91" i="2"/>
  <c r="F207" i="1"/>
  <c r="G207" i="1" s="1"/>
  <c r="K207" i="1" s="1"/>
  <c r="E47" i="2"/>
  <c r="E48" i="2"/>
  <c r="E107" i="2"/>
  <c r="F146" i="1"/>
  <c r="G146" i="1" s="1"/>
  <c r="I146" i="1" s="1"/>
  <c r="F130" i="1"/>
  <c r="G130" i="1" s="1"/>
  <c r="I130" i="1" s="1"/>
  <c r="F114" i="1"/>
  <c r="G114" i="1" s="1"/>
  <c r="I114" i="1" s="1"/>
  <c r="F64" i="1"/>
  <c r="G64" i="1" s="1"/>
  <c r="I64" i="1" s="1"/>
  <c r="E160" i="2"/>
  <c r="F198" i="1"/>
  <c r="G198" i="1" s="1"/>
  <c r="K198" i="1" s="1"/>
  <c r="F183" i="1"/>
  <c r="G183" i="1" s="1"/>
  <c r="K183" i="1" s="1"/>
  <c r="E176" i="2"/>
  <c r="E69" i="2"/>
  <c r="F60" i="1"/>
  <c r="G60" i="1" s="1"/>
  <c r="I60" i="1" s="1"/>
  <c r="F187" i="1"/>
  <c r="G187" i="1" s="1"/>
  <c r="K187" i="1" s="1"/>
  <c r="E180" i="2"/>
  <c r="E152" i="2"/>
  <c r="F143" i="1"/>
  <c r="G143" i="1" s="1"/>
  <c r="I143" i="1" s="1"/>
  <c r="F131" i="1"/>
  <c r="G131" i="1" s="1"/>
  <c r="I131" i="1" s="1"/>
  <c r="E140" i="2"/>
  <c r="F49" i="1"/>
  <c r="G49" i="1" s="1"/>
  <c r="I49" i="1" s="1"/>
  <c r="E58" i="2"/>
  <c r="F174" i="1"/>
  <c r="G174" i="1" s="1"/>
  <c r="E19" i="2"/>
  <c r="F50" i="1"/>
  <c r="G50" i="1" s="1"/>
  <c r="I50" i="1" s="1"/>
  <c r="E59" i="2"/>
  <c r="E56" i="2"/>
  <c r="F47" i="1"/>
  <c r="G47" i="1" s="1"/>
  <c r="I47" i="1" s="1"/>
  <c r="E44" i="2"/>
  <c r="E120" i="2"/>
  <c r="E130" i="2"/>
  <c r="F121" i="1"/>
  <c r="G121" i="1" s="1"/>
  <c r="I121" i="1" s="1"/>
  <c r="E50" i="2"/>
  <c r="F41" i="1"/>
  <c r="G41" i="1" s="1"/>
  <c r="I41" i="1" s="1"/>
  <c r="E77" i="2"/>
  <c r="E84" i="2"/>
  <c r="F67" i="1"/>
  <c r="G67" i="1" s="1"/>
  <c r="I67" i="1" s="1"/>
  <c r="F115" i="1"/>
  <c r="G115" i="1" s="1"/>
  <c r="I115" i="1" s="1"/>
  <c r="E43" i="2"/>
  <c r="E170" i="2"/>
  <c r="F46" i="1"/>
  <c r="G46" i="1" s="1"/>
  <c r="I46" i="1" s="1"/>
  <c r="F119" i="1"/>
  <c r="G119" i="1" s="1"/>
  <c r="I119" i="1" s="1"/>
  <c r="F156" i="1"/>
  <c r="G156" i="1" s="1"/>
  <c r="I156" i="1" s="1"/>
  <c r="E13" i="2"/>
  <c r="F54" i="1"/>
  <c r="G54" i="1" s="1"/>
  <c r="I54" i="1" s="1"/>
  <c r="F15" i="1"/>
  <c r="C11" i="1"/>
  <c r="C12" i="1"/>
  <c r="O190" i="1" l="1"/>
  <c r="O216" i="1"/>
  <c r="C16" i="1"/>
  <c r="D18" i="1" s="1"/>
  <c r="O169" i="1"/>
  <c r="O172" i="1"/>
  <c r="O184" i="1"/>
  <c r="O201" i="1"/>
  <c r="O180" i="1"/>
  <c r="O188" i="1"/>
  <c r="O177" i="1"/>
  <c r="O178" i="1"/>
  <c r="O199" i="1"/>
  <c r="O191" i="1"/>
  <c r="O176" i="1"/>
  <c r="O167" i="1"/>
  <c r="O165" i="1"/>
  <c r="O185" i="1"/>
  <c r="O174" i="1"/>
  <c r="O212" i="1"/>
  <c r="O213" i="1"/>
  <c r="O166" i="1"/>
  <c r="O200" i="1"/>
  <c r="C15" i="1"/>
  <c r="C18" i="1" s="1"/>
  <c r="O204" i="1"/>
  <c r="O203" i="1"/>
  <c r="O193" i="1"/>
  <c r="O211" i="1"/>
  <c r="O194" i="1"/>
  <c r="O187" i="1"/>
  <c r="O207" i="1"/>
  <c r="O182" i="1"/>
  <c r="O202" i="1"/>
  <c r="O170" i="1"/>
  <c r="O209" i="1"/>
  <c r="O197" i="1"/>
  <c r="O198" i="1"/>
  <c r="O186" i="1"/>
  <c r="O171" i="1"/>
  <c r="O215" i="1"/>
  <c r="O205" i="1"/>
  <c r="O189" i="1"/>
  <c r="O196" i="1"/>
  <c r="O214" i="1"/>
  <c r="O183" i="1"/>
  <c r="O206" i="1"/>
  <c r="O181" i="1"/>
  <c r="O210" i="1"/>
  <c r="O195" i="1"/>
  <c r="O208" i="1"/>
  <c r="O173" i="1"/>
  <c r="O192" i="1"/>
  <c r="O175" i="1"/>
  <c r="O179" i="1"/>
  <c r="O168" i="1"/>
  <c r="J174" i="1"/>
  <c r="F16" i="1" l="1"/>
  <c r="F17" i="1" s="1"/>
  <c r="F18" i="1" l="1"/>
</calcChain>
</file>

<file path=xl/sharedStrings.xml><?xml version="1.0" encoding="utf-8"?>
<sst xmlns="http://schemas.openxmlformats.org/spreadsheetml/2006/main" count="1899" uniqueCount="682">
  <si>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</si>
  <si>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</si>
  <si>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</si>
  <si>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</si>
  <si>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</si>
  <si>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</si>
  <si>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</si>
  <si>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</si>
  <si>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</si>
  <si>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</si>
  <si>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</si>
  <si>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</si>
  <si>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</si>
  <si>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</si>
  <si>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</si>
  <si>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</si>
  <si>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</si>
  <si>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</si>
  <si>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</si>
  <si>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</si>
  <si>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</si>
  <si>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</si>
  <si>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</si>
  <si>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</si>
  <si>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</si>
  <si>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</si>
  <si>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</si>
  <si>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</si>
  <si>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</si>
  <si>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</si>
  <si>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</si>
  <si>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</si>
  <si>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</si>
  <si>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</si>
  <si>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AM CMi / GSC 00184-00825</t>
  </si>
  <si>
    <t>GCVS Eph. =</t>
  </si>
  <si>
    <t>BBSAG Bull...22</t>
  </si>
  <si>
    <t>PRIV. INF.</t>
  </si>
  <si>
    <t>PRIV.INF.</t>
  </si>
  <si>
    <t>BAV-M 52</t>
  </si>
  <si>
    <t>II</t>
  </si>
  <si>
    <t>BBSAG Bull.91</t>
  </si>
  <si>
    <t>BAV-M 56</t>
  </si>
  <si>
    <t>BAV-M 60</t>
  </si>
  <si>
    <t>BBSAG Bull.115</t>
  </si>
  <si>
    <t>IBVS 4711</t>
  </si>
  <si>
    <t>I</t>
  </si>
  <si>
    <t>IBVS 4912</t>
  </si>
  <si>
    <t>IBVS 5802</t>
  </si>
  <si>
    <t>Start of linear fit &gt;&gt;&gt;&gt;&gt;&gt;&gt;&gt;&gt;&gt;&gt;&gt;&gt;&gt;&gt;&gt;&gt;&gt;&gt;&gt;&gt;</t>
  </si>
  <si>
    <t>IBVS 5920</t>
  </si>
  <si>
    <t>Add cycle</t>
  </si>
  <si>
    <t>Old Cycle</t>
  </si>
  <si>
    <t>OEJV 0137</t>
  </si>
  <si>
    <t>IBVS 5992</t>
  </si>
  <si>
    <t>JAVSO..36..171</t>
  </si>
  <si>
    <t>JAVSO..39...94</t>
  </si>
  <si>
    <t>JAVSO..40....1</t>
  </si>
  <si>
    <t>JAVSO..38..183</t>
  </si>
  <si>
    <t>JAVSO..39..177</t>
  </si>
  <si>
    <t>IBVS 6048</t>
  </si>
  <si>
    <t>JAVSO..41..328</t>
  </si>
  <si>
    <t>JAVSO..40..975</t>
  </si>
  <si>
    <t>JAVSO..42..426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</si>
  <si>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</si>
  <si>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</si>
  <si>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</si>
  <si>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</si>
  <si>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</si>
  <si>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</si>
  <si>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</si>
  <si>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</si>
  <si>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</si>
  <si>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</si>
  <si>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</si>
  <si>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</si>
  <si>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</si>
  <si>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2425242.629 </t>
  </si>
  <si>
    <t> 28.12.1927 03:05 </t>
  </si>
  <si>
    <t> 0.209 </t>
  </si>
  <si>
    <t>P </t>
  </si>
  <si>
    <t> G.Richter </t>
  </si>
  <si>
    <t> AN 285.10 </t>
  </si>
  <si>
    <t>2425243.668 </t>
  </si>
  <si>
    <t> 29.12.1927 04:01 </t>
  </si>
  <si>
    <t> 0.228 </t>
  </si>
  <si>
    <t>2425244.623 </t>
  </si>
  <si>
    <t> 30.12.1927 02:57 </t>
  </si>
  <si>
    <t> 0.164 </t>
  </si>
  <si>
    <t>2425355.331 </t>
  </si>
  <si>
    <t> 18.04.1928 19:56 </t>
  </si>
  <si>
    <t> 0.289 </t>
  </si>
  <si>
    <t>2425361.357 </t>
  </si>
  <si>
    <t> 24.04.1928 20:34 </t>
  </si>
  <si>
    <t> 0.200 </t>
  </si>
  <si>
    <t>2425532.629 </t>
  </si>
  <si>
    <t> 13.10.1928 03:05 </t>
  </si>
  <si>
    <t> 0.246 </t>
  </si>
  <si>
    <t>2425536.605 </t>
  </si>
  <si>
    <t> 17.10.1928 02:31 </t>
  </si>
  <si>
    <t> 0.146 </t>
  </si>
  <si>
    <t>2425590.668 </t>
  </si>
  <si>
    <t> 10.12.1928 04:01 </t>
  </si>
  <si>
    <t> 0.191 </t>
  </si>
  <si>
    <t>2425619.650 </t>
  </si>
  <si>
    <t> 08.01.1929 03:36 </t>
  </si>
  <si>
    <t> 0.126 </t>
  </si>
  <si>
    <t>2425653.358 </t>
  </si>
  <si>
    <t> 10.02.1929 20:35 </t>
  </si>
  <si>
    <t>2425653.383 </t>
  </si>
  <si>
    <t> 10.02.1929 21:11 </t>
  </si>
  <si>
    <t> 0.225 </t>
  </si>
  <si>
    <t>2425685.484 </t>
  </si>
  <si>
    <t> 14.03.1929 23:36 </t>
  </si>
  <si>
    <t> 0.222 </t>
  </si>
  <si>
    <t>2425706.376 </t>
  </si>
  <si>
    <t> 04.04.1929 21:01 </t>
  </si>
  <si>
    <t> 0.220 </t>
  </si>
  <si>
    <t>2425708.335 </t>
  </si>
  <si>
    <t> 06.04.1929 20:02 </t>
  </si>
  <si>
    <t> 0.141 </t>
  </si>
  <si>
    <t>2425981.481 </t>
  </si>
  <si>
    <t> 04.01.1930 23:32 </t>
  </si>
  <si>
    <t>2426027.404 </t>
  </si>
  <si>
    <t> 19.02.1930 21:41 </t>
  </si>
  <si>
    <t>2426029.481 </t>
  </si>
  <si>
    <t> 21.02.1930 23:32 </t>
  </si>
  <si>
    <t> 0.239 </t>
  </si>
  <si>
    <t>2426030.410 </t>
  </si>
  <si>
    <t> 22.02.1930 21:50 </t>
  </si>
  <si>
    <t> 0.149 </t>
  </si>
  <si>
    <t>2426034.422 </t>
  </si>
  <si>
    <t> 26.02.1930 22:07 </t>
  </si>
  <si>
    <t> 0.084 </t>
  </si>
  <si>
    <t>2426382.454 </t>
  </si>
  <si>
    <t> 09.02.1931 22:53 </t>
  </si>
  <si>
    <t> 0.059 </t>
  </si>
  <si>
    <t>2426625.632 </t>
  </si>
  <si>
    <t> 11.10.1931 03:10 </t>
  </si>
  <si>
    <t> 0.159 </t>
  </si>
  <si>
    <t>2426771.373 </t>
  </si>
  <si>
    <t> 04.03.1932 20:57 </t>
  </si>
  <si>
    <t> 0.154 </t>
  </si>
  <si>
    <t>2426798.365 </t>
  </si>
  <si>
    <t> 31.03.1932 20:45 </t>
  </si>
  <si>
    <t> 0.137 </t>
  </si>
  <si>
    <t>2427041.535 </t>
  </si>
  <si>
    <t> 30.11.1932 00:50 </t>
  </si>
  <si>
    <t>2427124.427 </t>
  </si>
  <si>
    <t> 20.02.1933 22:14 </t>
  </si>
  <si>
    <t> 0.056 </t>
  </si>
  <si>
    <t>2427146.335 </t>
  </si>
  <si>
    <t> 14.03.1933 20:02 </t>
  </si>
  <si>
    <t> 0.051 </t>
  </si>
  <si>
    <t>2427417.474 </t>
  </si>
  <si>
    <t> 10.12.1933 23:22 </t>
  </si>
  <si>
    <t> 0.083 </t>
  </si>
  <si>
    <t>2427457.404 </t>
  </si>
  <si>
    <t> 19.01.1934 21:41 </t>
  </si>
  <si>
    <t> 0.264 </t>
  </si>
  <si>
    <t>2427459.430 </t>
  </si>
  <si>
    <t> 21.01.1934 22:19 </t>
  </si>
  <si>
    <t> 0.252 </t>
  </si>
  <si>
    <t>2427511.342 </t>
  </si>
  <si>
    <t> 14.03.1934 20:12 </t>
  </si>
  <si>
    <t> 0.185 </t>
  </si>
  <si>
    <t>2427513.363 </t>
  </si>
  <si>
    <t> 16.03.1934 20:42 </t>
  </si>
  <si>
    <t> 0.167 </t>
  </si>
  <si>
    <t>2427513.385 </t>
  </si>
  <si>
    <t> 16.03.1934 21:14 </t>
  </si>
  <si>
    <t> 0.189 </t>
  </si>
  <si>
    <t>2427516.378 </t>
  </si>
  <si>
    <t> 19.03.1934 21:04 </t>
  </si>
  <si>
    <t> 0.125 </t>
  </si>
  <si>
    <t>2427516.400 </t>
  </si>
  <si>
    <t> 19.03.1934 21:36 </t>
  </si>
  <si>
    <t> 0.147 </t>
  </si>
  <si>
    <t>2427781.489 </t>
  </si>
  <si>
    <t> 09.12.1934 23:44 </t>
  </si>
  <si>
    <t> 0.244 </t>
  </si>
  <si>
    <t>2427884.335 </t>
  </si>
  <si>
    <t> 22.03.1935 20:02 </t>
  </si>
  <si>
    <t> 0.151 </t>
  </si>
  <si>
    <t>2427885.304 </t>
  </si>
  <si>
    <t> 23.03.1935 19:17 </t>
  </si>
  <si>
    <t> 0.101 </t>
  </si>
  <si>
    <t>2428107.594 </t>
  </si>
  <si>
    <t> 01.11.1935 02:15 </t>
  </si>
  <si>
    <t> 0.205 </t>
  </si>
  <si>
    <t>2428108.600 </t>
  </si>
  <si>
    <t> 02.11.1935 02:24 </t>
  </si>
  <si>
    <t> 0.192 </t>
  </si>
  <si>
    <t>2428108.626 </t>
  </si>
  <si>
    <t> 02.11.1935 03:01 </t>
  </si>
  <si>
    <t> 0.218 </t>
  </si>
  <si>
    <t>2428162.557 </t>
  </si>
  <si>
    <t> 26.12.1935 01:22 </t>
  </si>
  <si>
    <t> 0.131 </t>
  </si>
  <si>
    <t>2428213.529 </t>
  </si>
  <si>
    <t> 15.02.1936 00:41 </t>
  </si>
  <si>
    <t> 0.143 </t>
  </si>
  <si>
    <t>2429229.575 </t>
  </si>
  <si>
    <t> 27.11.1938 01:48 </t>
  </si>
  <si>
    <t> 0.048 </t>
  </si>
  <si>
    <t>2429317.343 </t>
  </si>
  <si>
    <t> 22.02.1939 20:13 </t>
  </si>
  <si>
    <t> 0.165 </t>
  </si>
  <si>
    <t>2429317.368 </t>
  </si>
  <si>
    <t> 22.02.1939 20:49 </t>
  </si>
  <si>
    <t> 0.190 </t>
  </si>
  <si>
    <t>2429646.544 </t>
  </si>
  <si>
    <t> 18.01.1940 01:03 </t>
  </si>
  <si>
    <t>2429685.318 </t>
  </si>
  <si>
    <t> 25.02.1940 19:37 </t>
  </si>
  <si>
    <t>2429696.502 </t>
  </si>
  <si>
    <t> 08.03.1940 00:02 </t>
  </si>
  <si>
    <t> 0.182 </t>
  </si>
  <si>
    <t>2429717.351 </t>
  </si>
  <si>
    <t> 28.03.1940 20:25 </t>
  </si>
  <si>
    <t>2430260.630 </t>
  </si>
  <si>
    <t> 23.09.1941 03:07 </t>
  </si>
  <si>
    <t> 0.183 </t>
  </si>
  <si>
    <t>2430261.627 </t>
  </si>
  <si>
    <t> 24.09.1941 03:02 </t>
  </si>
  <si>
    <t> 0.161 </t>
  </si>
  <si>
    <t>2430433.386 </t>
  </si>
  <si>
    <t> 14.03.1942 21:15 </t>
  </si>
  <si>
    <t>2430750.332 </t>
  </si>
  <si>
    <t> 25.01.1943 19:58 </t>
  </si>
  <si>
    <t> 0.160 </t>
  </si>
  <si>
    <t>2430998.591 </t>
  </si>
  <si>
    <t> 01.10.1943 02:11 </t>
  </si>
  <si>
    <t>2431028.633 </t>
  </si>
  <si>
    <t> 31.10.1943 03:11 </t>
  </si>
  <si>
    <t>2431030.483 </t>
  </si>
  <si>
    <t> 01.11.1943 23:35 </t>
  </si>
  <si>
    <t> 0.031 </t>
  </si>
  <si>
    <t>2431503.418 </t>
  </si>
  <si>
    <t> 16.02.1945 22:01 </t>
  </si>
  <si>
    <t> 0.058 </t>
  </si>
  <si>
    <t>2431503.445 </t>
  </si>
  <si>
    <t> 16.02.1945 22:40 </t>
  </si>
  <si>
    <t> 0.085 </t>
  </si>
  <si>
    <t>2431503.474 </t>
  </si>
  <si>
    <t> 16.02.1945 23:22 </t>
  </si>
  <si>
    <t> 0.114 </t>
  </si>
  <si>
    <t>2431555.362 </t>
  </si>
  <si>
    <t> 09.04.1945 20:41 </t>
  </si>
  <si>
    <t> 0.023 </t>
  </si>
  <si>
    <t>2431873.428 </t>
  </si>
  <si>
    <t> 21.02.1946 22:16 </t>
  </si>
  <si>
    <t> 0.099 </t>
  </si>
  <si>
    <t>2432614.385 </t>
  </si>
  <si>
    <t> 03.03.1948 21:14 </t>
  </si>
  <si>
    <t> 0.098 </t>
  </si>
  <si>
    <t>2432615.395 </t>
  </si>
  <si>
    <t> 04.03.1948 21:28 </t>
  </si>
  <si>
    <t> 0.089 </t>
  </si>
  <si>
    <t>2432617.346 </t>
  </si>
  <si>
    <t> 06.03.1948 20:18 </t>
  </si>
  <si>
    <t> 0.002 </t>
  </si>
  <si>
    <t>2432885.508 </t>
  </si>
  <si>
    <t> 30.11.1948 00:11 </t>
  </si>
  <si>
    <t>2432889.536 </t>
  </si>
  <si>
    <t> 04.12.1948 00:51 </t>
  </si>
  <si>
    <t> 0.065 </t>
  </si>
  <si>
    <t>2432889.566 </t>
  </si>
  <si>
    <t> 04.12.1948 01:35 </t>
  </si>
  <si>
    <t> 0.095 </t>
  </si>
  <si>
    <t>2432939.483 </t>
  </si>
  <si>
    <t> 22.01.1949 23:35 </t>
  </si>
  <si>
    <t> 0.072 </t>
  </si>
  <si>
    <t>2433306.467 </t>
  </si>
  <si>
    <t> 24.01.1950 23:12 </t>
  </si>
  <si>
    <t> 0.144 </t>
  </si>
  <si>
    <t>2433356.383 </t>
  </si>
  <si>
    <t> 15.03.1950 21:11 </t>
  </si>
  <si>
    <t> 0.119 </t>
  </si>
  <si>
    <t>2433357.362 </t>
  </si>
  <si>
    <t> 16.03.1950 20:41 </t>
  </si>
  <si>
    <t> 0.079 </t>
  </si>
  <si>
    <t>2433359.389 </t>
  </si>
  <si>
    <t> 18.03.1950 21:20 </t>
  </si>
  <si>
    <t> 0.068 </t>
  </si>
  <si>
    <t>2433630.528 </t>
  </si>
  <si>
    <t> 15.12.1950 00:40 </t>
  </si>
  <si>
    <t> 0.100 </t>
  </si>
  <si>
    <t>2433682.382 </t>
  </si>
  <si>
    <t> 04.02.1951 21:10 </t>
  </si>
  <si>
    <t> -0.025 </t>
  </si>
  <si>
    <t>2433950.580 </t>
  </si>
  <si>
    <t> 31.10.1951 01:55 </t>
  </si>
  <si>
    <t> 0.123 </t>
  </si>
  <si>
    <t>2434475.367 </t>
  </si>
  <si>
    <t> 07.04.1953 20:48 </t>
  </si>
  <si>
    <t>2434698.608 </t>
  </si>
  <si>
    <t> 17.11.1953 02:35 </t>
  </si>
  <si>
    <t>2434747.480 </t>
  </si>
  <si>
    <t> 04.01.1954 23:31 </t>
  </si>
  <si>
    <t> 0.010 </t>
  </si>
  <si>
    <t>2435068.560 </t>
  </si>
  <si>
    <t> 22.11.1954 01:26 </t>
  </si>
  <si>
    <t> 0.042 </t>
  </si>
  <si>
    <t>2435161.340 </t>
  </si>
  <si>
    <t> 22.02.1955 20:09 </t>
  </si>
  <si>
    <t> 0.075 </t>
  </si>
  <si>
    <t>2435164.359 </t>
  </si>
  <si>
    <t> 25.02.1955 20:36 </t>
  </si>
  <si>
    <t> 0.036 </t>
  </si>
  <si>
    <t>2435165.374 </t>
  </si>
  <si>
    <t> 26.02.1955 20:58 </t>
  </si>
  <si>
    <t> 0.032 </t>
  </si>
  <si>
    <t>2435193.327 </t>
  </si>
  <si>
    <t> 26.03.1955 19:50 </t>
  </si>
  <si>
    <t> -0.043 </t>
  </si>
  <si>
    <t>2435216.365 </t>
  </si>
  <si>
    <t> 18.04.1955 20:45 </t>
  </si>
  <si>
    <t> 0.063 </t>
  </si>
  <si>
    <t>2435217.376 </t>
  </si>
  <si>
    <t> 19.04.1955 21:01 </t>
  </si>
  <si>
    <t> 0.055 </t>
  </si>
  <si>
    <t>2435454.492 </t>
  </si>
  <si>
    <t> 12.12.1955 23:48 </t>
  </si>
  <si>
    <t> 0.207 </t>
  </si>
  <si>
    <t>2435455.484 </t>
  </si>
  <si>
    <t> 13.12.1955 23:36 </t>
  </si>
  <si>
    <t> 0.180 </t>
  </si>
  <si>
    <t>2435461.492 </t>
  </si>
  <si>
    <t> 19.12.1955 23:48 </t>
  </si>
  <si>
    <t> 0.073 </t>
  </si>
  <si>
    <t>2435461.528 </t>
  </si>
  <si>
    <t> 20.12.1955 00:40 </t>
  </si>
  <si>
    <t> 0.109 </t>
  </si>
  <si>
    <t>2435461.564 </t>
  </si>
  <si>
    <t> 20.12.1955 01:32 </t>
  </si>
  <si>
    <t> 0.145 </t>
  </si>
  <si>
    <t>2435480.419 </t>
  </si>
  <si>
    <t> 07.01.1956 22:03 </t>
  </si>
  <si>
    <t>2435483.417 </t>
  </si>
  <si>
    <t> 10.01.1956 22:00 </t>
  </si>
  <si>
    <t>2435536.320 </t>
  </si>
  <si>
    <t> 03.03.1956 19:40 </t>
  </si>
  <si>
    <t> -0.010 </t>
  </si>
  <si>
    <t>2435536.343 </t>
  </si>
  <si>
    <t> 03.03.1956 20:13 </t>
  </si>
  <si>
    <t> 0.013 </t>
  </si>
  <si>
    <t>2435536.419 </t>
  </si>
  <si>
    <t> 03.03.1956 22:03 </t>
  </si>
  <si>
    <t>2435536.443 </t>
  </si>
  <si>
    <t> 03.03.1956 22:37 </t>
  </si>
  <si>
    <t> 0.113 </t>
  </si>
  <si>
    <t>2435537.367 </t>
  </si>
  <si>
    <t> 04.03.1956 20:48 </t>
  </si>
  <si>
    <t> 0.017 </t>
  </si>
  <si>
    <t>2435537.405 </t>
  </si>
  <si>
    <t> 04.03.1956 21:43 </t>
  </si>
  <si>
    <t>2435537.424 </t>
  </si>
  <si>
    <t> 04.03.1956 22:10 </t>
  </si>
  <si>
    <t> 0.074 </t>
  </si>
  <si>
    <t>2435538.366 </t>
  </si>
  <si>
    <t> 05.03.1956 20:47 </t>
  </si>
  <si>
    <t>2435538.423 </t>
  </si>
  <si>
    <t> 05.03.1956 22:09 </t>
  </si>
  <si>
    <t> 0.054 </t>
  </si>
  <si>
    <t>2435538.460 </t>
  </si>
  <si>
    <t> 05.03.1956 23:02 </t>
  </si>
  <si>
    <t> 0.091 </t>
  </si>
  <si>
    <t>2435541.497 </t>
  </si>
  <si>
    <t> 08.03.1956 23:55 </t>
  </si>
  <si>
    <t> 0.071 </t>
  </si>
  <si>
    <t>2435541.517 </t>
  </si>
  <si>
    <t> 09.03.1956 00:24 </t>
  </si>
  <si>
    <t>2435563.351 </t>
  </si>
  <si>
    <t> 30.03.1956 20:25 </t>
  </si>
  <si>
    <t> 0.012 </t>
  </si>
  <si>
    <t>2435802.456 </t>
  </si>
  <si>
    <t> 24.11.1956 22:56 </t>
  </si>
  <si>
    <t> 0.115 </t>
  </si>
  <si>
    <t>2435860.390 </t>
  </si>
  <si>
    <t> 21.01.1957 21:21 </t>
  </si>
  <si>
    <t> -0.046 </t>
  </si>
  <si>
    <t>2435860.417 </t>
  </si>
  <si>
    <t> 21.01.1957 22:00 </t>
  </si>
  <si>
    <t> -0.019 </t>
  </si>
  <si>
    <t>2435862.497 </t>
  </si>
  <si>
    <t> 23.01.1957 23:55 </t>
  </si>
  <si>
    <t>2435868.588 </t>
  </si>
  <si>
    <t> 30.01.1957 02:06 </t>
  </si>
  <si>
    <t> -0.001 </t>
  </si>
  <si>
    <t>V </t>
  </si>
  <si>
    <t>2435868.597 </t>
  </si>
  <si>
    <t> 30.01.1957 02:19 </t>
  </si>
  <si>
    <t> 0.008 </t>
  </si>
  <si>
    <t>2435868.605 </t>
  </si>
  <si>
    <t> 30.01.1957 02:31 </t>
  </si>
  <si>
    <t> 0.016 </t>
  </si>
  <si>
    <t>2435868.629 </t>
  </si>
  <si>
    <t> 30.01.1957 03:05 </t>
  </si>
  <si>
    <t> 0.040 </t>
  </si>
  <si>
    <t>2435899.323 </t>
  </si>
  <si>
    <t> 01.03.1957 19:45 </t>
  </si>
  <si>
    <t> 0.158 </t>
  </si>
  <si>
    <t>2435909.445 </t>
  </si>
  <si>
    <t> 11.03.1957 22:40 </t>
  </si>
  <si>
    <t> 0.088 </t>
  </si>
  <si>
    <t>2435932.348 </t>
  </si>
  <si>
    <t> 03.04.1957 20:21 </t>
  </si>
  <si>
    <t>2435933.390 </t>
  </si>
  <si>
    <t> 04.04.1957 21:21 </t>
  </si>
  <si>
    <t> 0.082 </t>
  </si>
  <si>
    <t>2435934.299 </t>
  </si>
  <si>
    <t> 05.04.1957 19:10 </t>
  </si>
  <si>
    <t> -0.029 </t>
  </si>
  <si>
    <t>2435934.365 </t>
  </si>
  <si>
    <t> 05.04.1957 20:45 </t>
  </si>
  <si>
    <t> 0.037 </t>
  </si>
  <si>
    <t>2435955.340 </t>
  </si>
  <si>
    <t> 26.04.1957 20:09 </t>
  </si>
  <si>
    <t>2436108.591 </t>
  </si>
  <si>
    <t> 27.09.1957 02:11 </t>
  </si>
  <si>
    <t> -0.020 </t>
  </si>
  <si>
    <t>2436160.581 </t>
  </si>
  <si>
    <t> 18.11.1957 01:56 </t>
  </si>
  <si>
    <t> -0.009 </t>
  </si>
  <si>
    <t>2436200.526 </t>
  </si>
  <si>
    <t> 28.12.1957 00:37 </t>
  </si>
  <si>
    <t> 0.188 </t>
  </si>
  <si>
    <t>2436227.438 </t>
  </si>
  <si>
    <t> 23.01.1958 22:30 </t>
  </si>
  <si>
    <t>2436229.463 </t>
  </si>
  <si>
    <t> 25.01.1958 23:06 </t>
  </si>
  <si>
    <t> 0.077 </t>
  </si>
  <si>
    <t>2436231.381 </t>
  </si>
  <si>
    <t> 27.01.1958 21:08 </t>
  </si>
  <si>
    <t>2436231.475 </t>
  </si>
  <si>
    <t> 27.01.1958 23:24 </t>
  </si>
  <si>
    <t>2436231.507 </t>
  </si>
  <si>
    <t> 28.01.1958 00:10 </t>
  </si>
  <si>
    <t>2436231.535 </t>
  </si>
  <si>
    <t> 28.01.1958 00:50 </t>
  </si>
  <si>
    <t> 0.111 </t>
  </si>
  <si>
    <t>2436231.542 </t>
  </si>
  <si>
    <t> 28.01.1958 01:00 </t>
  </si>
  <si>
    <t> 0.118 </t>
  </si>
  <si>
    <t>2440589.534 </t>
  </si>
  <si>
    <t> 03.01.1970 00:48 </t>
  </si>
  <si>
    <t> 0.015 </t>
  </si>
  <si>
    <t> R.Diethelm </t>
  </si>
  <si>
    <t> ORI 117 </t>
  </si>
  <si>
    <t>2443100.777 </t>
  </si>
  <si>
    <t> 18.11.1976 06:38 </t>
  </si>
  <si>
    <t> -0.048 </t>
  </si>
  <si>
    <t> G.Samolyk </t>
  </si>
  <si>
    <t> AOEB 10 </t>
  </si>
  <si>
    <t>2444634.668 </t>
  </si>
  <si>
    <t> 30.01.1981 04:01 </t>
  </si>
  <si>
    <t> -0.052 </t>
  </si>
  <si>
    <t>2444635.689 </t>
  </si>
  <si>
    <t> 31.01.1981 04:32 </t>
  </si>
  <si>
    <t> -0.050 </t>
  </si>
  <si>
    <t>2444957.790 </t>
  </si>
  <si>
    <t> 19.12.1981 06:57 </t>
  </si>
  <si>
    <t> -0.016 </t>
  </si>
  <si>
    <t>2446494.687 </t>
  </si>
  <si>
    <t> 05.03.1986 04:29 </t>
  </si>
  <si>
    <t> -0.071 </t>
  </si>
  <si>
    <t> P.Atwood </t>
  </si>
  <si>
    <t>2447565.309 </t>
  </si>
  <si>
    <t> 07.02.1989 19:24 </t>
  </si>
  <si>
    <t> -0.118 </t>
  </si>
  <si>
    <t> W.Blendin </t>
  </si>
  <si>
    <t>BAVM 52 </t>
  </si>
  <si>
    <t>2447566.370 </t>
  </si>
  <si>
    <t> 08.02.1989 20:52 </t>
  </si>
  <si>
    <t> -0.076 </t>
  </si>
  <si>
    <t>E </t>
  </si>
  <si>
    <t>?</t>
  </si>
  <si>
    <t> BBS 91 </t>
  </si>
  <si>
    <t>2447592.304 </t>
  </si>
  <si>
    <t> 06.03.1989 19:17 </t>
  </si>
  <si>
    <t> -0.131 </t>
  </si>
  <si>
    <t>2447913.4624 </t>
  </si>
  <si>
    <t> 21.01.1990 23:05 </t>
  </si>
  <si>
    <t> -0.0206 </t>
  </si>
  <si>
    <t>B;V</t>
  </si>
  <si>
    <t> F.Agerer </t>
  </si>
  <si>
    <t>BAVM 56 </t>
  </si>
  <si>
    <t>2447962.3829 </t>
  </si>
  <si>
    <t> 11.03.1990 21:11 </t>
  </si>
  <si>
    <t> -0.0217 </t>
  </si>
  <si>
    <t>2448605.50 </t>
  </si>
  <si>
    <t> 15.12.1991 00:00 </t>
  </si>
  <si>
    <t> -0.02 </t>
  </si>
  <si>
    <t>BAVM 60 </t>
  </si>
  <si>
    <t>B</t>
  </si>
  <si>
    <t>2450464.53 </t>
  </si>
  <si>
    <t> 16.01.1997 00:43 </t>
  </si>
  <si>
    <t> -0.01 </t>
  </si>
  <si>
    <t> A.Paschke </t>
  </si>
  <si>
    <t> BBS 115 </t>
  </si>
  <si>
    <t>2450514.4794 </t>
  </si>
  <si>
    <t> 06.03.1997 23:30 </t>
  </si>
  <si>
    <t> 0.0006 </t>
  </si>
  <si>
    <t>o</t>
  </si>
  <si>
    <t> H.Achterberg </t>
  </si>
  <si>
    <t>BAVM 117 </t>
  </si>
  <si>
    <t>2451253.3921 </t>
  </si>
  <si>
    <t> 15.03.1999 21:24 </t>
  </si>
  <si>
    <t> -0.0060 </t>
  </si>
  <si>
    <t>-I</t>
  </si>
  <si>
    <t> W.Kleikamp </t>
  </si>
  <si>
    <t>BAVM 128 </t>
  </si>
  <si>
    <t>2451589.697 </t>
  </si>
  <si>
    <t> 15.02.2000 04:43 </t>
  </si>
  <si>
    <t>-2594</t>
  </si>
  <si>
    <t> -0.037 </t>
  </si>
  <si>
    <t>C </t>
  </si>
  <si>
    <t>ns</t>
  </si>
  <si>
    <t> S.Cook </t>
  </si>
  <si>
    <t>2451960.7270 </t>
  </si>
  <si>
    <t> 20.02.2001 05:26 </t>
  </si>
  <si>
    <t>-2230</t>
  </si>
  <si>
    <t> 0.0048 </t>
  </si>
  <si>
    <t> S.Dvorak </t>
  </si>
  <si>
    <t>2452380.6369 </t>
  </si>
  <si>
    <t> 16.04.2002 03:17 </t>
  </si>
  <si>
    <t>-1818</t>
  </si>
  <si>
    <t> 0.0047 </t>
  </si>
  <si>
    <t>2452650.7227 </t>
  </si>
  <si>
    <t> 11.01.2003 05:20 </t>
  </si>
  <si>
    <t>-1553</t>
  </si>
  <si>
    <t> 0.0027 </t>
  </si>
  <si>
    <t>2452980.9550 </t>
  </si>
  <si>
    <t> 07.12.2003 10:55 </t>
  </si>
  <si>
    <t>-1229</t>
  </si>
  <si>
    <t> 0.0146 </t>
  </si>
  <si>
    <t>2453363.6729 </t>
  </si>
  <si>
    <t> 24.12.2004 04:08 </t>
  </si>
  <si>
    <t>-853.5</t>
  </si>
  <si>
    <t> 0.0232 </t>
  </si>
  <si>
    <t>2453388.1306 </t>
  </si>
  <si>
    <t> 17.01.2005 15:08 </t>
  </si>
  <si>
    <t>-829.5</t>
  </si>
  <si>
    <t> 0.0202 </t>
  </si>
  <si>
    <t> Nagai </t>
  </si>
  <si>
    <t>VSB 44 </t>
  </si>
  <si>
    <t>2453392.7010 </t>
  </si>
  <si>
    <t> 22.01.2005 04:49 </t>
  </si>
  <si>
    <t>-825</t>
  </si>
  <si>
    <t> 0.0042 </t>
  </si>
  <si>
    <t>2453759.0926 </t>
  </si>
  <si>
    <t> 23.01.2006 14:13 </t>
  </si>
  <si>
    <t>-465.5</t>
  </si>
  <si>
    <t> -0.0063 </t>
  </si>
  <si>
    <t> K. Nagai et al. </t>
  </si>
  <si>
    <t>VSB 45 </t>
  </si>
  <si>
    <t>2453764.7053 </t>
  </si>
  <si>
    <t> 29.01.2006 04:55 </t>
  </si>
  <si>
    <t>-460</t>
  </si>
  <si>
    <t> 0.0008 </t>
  </si>
  <si>
    <t> R.Poklar </t>
  </si>
  <si>
    <t> AOEB 12 </t>
  </si>
  <si>
    <t>2454107.1483 </t>
  </si>
  <si>
    <t> 06.01.2007 15:33 </t>
  </si>
  <si>
    <t>-124</t>
  </si>
  <si>
    <t> -0.0070 </t>
  </si>
  <si>
    <t> K.Nagai </t>
  </si>
  <si>
    <t>VSB 46 </t>
  </si>
  <si>
    <t>2454110.7357 </t>
  </si>
  <si>
    <t> 10.01.2007 05:39 </t>
  </si>
  <si>
    <t>-120.5</t>
  </si>
  <si>
    <t> 0.0132 </t>
  </si>
  <si>
    <t>2454134.6746 </t>
  </si>
  <si>
    <t> 03.02.2007 04:11 </t>
  </si>
  <si>
    <t>-97</t>
  </si>
  <si>
    <t> 0.0009 </t>
  </si>
  <si>
    <t>2454149.4487 </t>
  </si>
  <si>
    <t> 17.02.2007 22:46 </t>
  </si>
  <si>
    <t>-82.5</t>
  </si>
  <si>
    <t> -0.0034 </t>
  </si>
  <si>
    <t>BAVM 186 </t>
  </si>
  <si>
    <t>2454188.6938 </t>
  </si>
  <si>
    <t> 29.03.2007 04:39 </t>
  </si>
  <si>
    <t>-44</t>
  </si>
  <si>
    <t> 0.0026 </t>
  </si>
  <si>
    <t> J.Bialozynski </t>
  </si>
  <si>
    <t>2454491.3984 </t>
  </si>
  <si>
    <t> 25.01.2008 21:33 </t>
  </si>
  <si>
    <t>253</t>
  </si>
  <si>
    <t> 0.0051 </t>
  </si>
  <si>
    <t> W.Quester </t>
  </si>
  <si>
    <t>BAVM 193 </t>
  </si>
  <si>
    <t>2454504.6457 </t>
  </si>
  <si>
    <t> 08.02.2008 03:29 </t>
  </si>
  <si>
    <t>266</t>
  </si>
  <si>
    <t> 0.0028 </t>
  </si>
  <si>
    <t>JAAVSO 36(2);171 </t>
  </si>
  <si>
    <t>2455181.9082 </t>
  </si>
  <si>
    <t> 16.12.2009 09:47 </t>
  </si>
  <si>
    <t>930.5</t>
  </si>
  <si>
    <t> 0.0075 </t>
  </si>
  <si>
    <t>IBVS 5920 </t>
  </si>
  <si>
    <t>2455246.6244 </t>
  </si>
  <si>
    <t> 19.02.2010 02:59 </t>
  </si>
  <si>
    <t>994</t>
  </si>
  <si>
    <t> 0.0046 </t>
  </si>
  <si>
    <t> JAAVSO 38;120 </t>
  </si>
  <si>
    <t>2455273.6479 </t>
  </si>
  <si>
    <t> 18.03.2010 03:32 </t>
  </si>
  <si>
    <t>1020.5</t>
  </si>
  <si>
    <t> 0.0193 </t>
  </si>
  <si>
    <t> JAAVSO 39;94 </t>
  </si>
  <si>
    <t>2455601.3067 </t>
  </si>
  <si>
    <t> 08.02.2011 19:21 </t>
  </si>
  <si>
    <t>1342</t>
  </si>
  <si>
    <t> 0.0056 </t>
  </si>
  <si>
    <t>R</t>
  </si>
  <si>
    <t> L.Šmelcer </t>
  </si>
  <si>
    <t>OEJV 0137 </t>
  </si>
  <si>
    <t>2455601.3088 </t>
  </si>
  <si>
    <t> 08.02.2011 19:24 </t>
  </si>
  <si>
    <t> 0.0077 </t>
  </si>
  <si>
    <t>2455621.6867 </t>
  </si>
  <si>
    <t> 01.03.2011 04:28 </t>
  </si>
  <si>
    <t>1362</t>
  </si>
  <si>
    <t> 0.0017 </t>
  </si>
  <si>
    <t>IBVS 5992 </t>
  </si>
  <si>
    <t>2455621.6882 </t>
  </si>
  <si>
    <t> 01.03.2011 04:31 </t>
  </si>
  <si>
    <t> 0.0032 </t>
  </si>
  <si>
    <t> JAAVSO 39;177 </t>
  </si>
  <si>
    <t>2455897.8921 </t>
  </si>
  <si>
    <t> 02.12.2011 09:24 </t>
  </si>
  <si>
    <t>1633</t>
  </si>
  <si>
    <t> 0.0041 </t>
  </si>
  <si>
    <t> K.Menzies </t>
  </si>
  <si>
    <t> JAAVSO 40;975 </t>
  </si>
  <si>
    <t>2455980.4415 </t>
  </si>
  <si>
    <t> 22.02.2012 22:35 </t>
  </si>
  <si>
    <t>1714</t>
  </si>
  <si>
    <t> -0.0016 </t>
  </si>
  <si>
    <t>BAVM 228 </t>
  </si>
  <si>
    <t>2456334.1151 </t>
  </si>
  <si>
    <t> 10.02.2013 14:45 </t>
  </si>
  <si>
    <t>2061</t>
  </si>
  <si>
    <t> 0.0100 </t>
  </si>
  <si>
    <t>Rc</t>
  </si>
  <si>
    <t> K.Shiokawa </t>
  </si>
  <si>
    <t>VSB 56 </t>
  </si>
  <si>
    <t>2456335.1263 </t>
  </si>
  <si>
    <t> 11.02.2013 15:01 </t>
  </si>
  <si>
    <t>2062</t>
  </si>
  <si>
    <t> 0.0020 </t>
  </si>
  <si>
    <t>2456337.6863 </t>
  </si>
  <si>
    <t> 14.02.2013 04:28 </t>
  </si>
  <si>
    <t>2064.5</t>
  </si>
  <si>
    <t> 0.0140 </t>
  </si>
  <si>
    <t> JAAVSO 41;328 </t>
  </si>
  <si>
    <t>2456733.6375 </t>
  </si>
  <si>
    <t> 17.03.2014 03:18 </t>
  </si>
  <si>
    <t>2453</t>
  </si>
  <si>
    <t> 0.0064 </t>
  </si>
  <si>
    <t> JAAVSO 42;426 </t>
  </si>
  <si>
    <t>2457081.7087 </t>
  </si>
  <si>
    <t> 28.02.2015 05:00 </t>
  </si>
  <si>
    <t>2794.5</t>
  </si>
  <si>
    <t> 0.0211 </t>
  </si>
  <si>
    <t> JAAVSO 43-1 </t>
  </si>
  <si>
    <t>BAD?</t>
  </si>
  <si>
    <t>JAVSO 43, 77</t>
  </si>
  <si>
    <t>JAVSO..44..164</t>
  </si>
  <si>
    <t>VSB-64</t>
  </si>
  <si>
    <t>Ic</t>
  </si>
  <si>
    <t>JBAV, 63</t>
  </si>
  <si>
    <t>JAAVSO52#1</t>
  </si>
  <si>
    <t xml:space="preserve">Mag </t>
  </si>
  <si>
    <t>Next ToM-P</t>
  </si>
  <si>
    <t>Next ToM-S</t>
  </si>
  <si>
    <t>10.22-10.63</t>
  </si>
  <si>
    <t>VSX</t>
  </si>
  <si>
    <t>EB/KE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</si>
</sst>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5" fontId="38" fillId="0" borderId="0" xfId="0" applyNumberFormat="1" applyFont="1" applyAlignment="1">
      <alignment horizontal="lef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0" xfId="0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6" fillId="25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22" fontId="43" fillId="0" borderId="2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CMi - O-C Diagr.</a:t>
            </a:r>
          </a:p>
        </c:rich>
      </c:tx>
      <c:layout>
        <c:manualLayout>
          <c:xMode val="edge"/>
          <c:yMode val="edge"/>
          <c:x val="0.3912435309993030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09409909916"/>
          <c:y val="0.14723926380368099"/>
          <c:w val="0.8347469140996233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0.19415699999808567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6-43CC-9C9C-397C267F67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0.20855500000106986</c:v>
                </c:pt>
                <c:pt idx="1">
                  <c:v>0.22835599999962142</c:v>
                </c:pt>
                <c:pt idx="2">
                  <c:v>0.16415699999924982</c:v>
                </c:pt>
                <c:pt idx="4">
                  <c:v>-0.22053400000368129</c:v>
                </c:pt>
                <c:pt idx="5">
                  <c:v>0.19987149999724352</c:v>
                </c:pt>
                <c:pt idx="6">
                  <c:v>0.24643949999881443</c:v>
                </c:pt>
                <c:pt idx="7">
                  <c:v>0.14564350000000559</c:v>
                </c:pt>
                <c:pt idx="8">
                  <c:v>0.19109649999882095</c:v>
                </c:pt>
                <c:pt idx="9">
                  <c:v>0.1259250000002794</c:v>
                </c:pt>
                <c:pt idx="10">
                  <c:v>0.20035799999823212</c:v>
                </c:pt>
                <c:pt idx="11">
                  <c:v>0.22535799999968731</c:v>
                </c:pt>
                <c:pt idx="12">
                  <c:v>0.22158950000084587</c:v>
                </c:pt>
                <c:pt idx="13">
                  <c:v>0.22001000000091153</c:v>
                </c:pt>
                <c:pt idx="14">
                  <c:v>0.14061199999923701</c:v>
                </c:pt>
                <c:pt idx="15">
                  <c:v>0.14127999999982421</c:v>
                </c:pt>
                <c:pt idx="16">
                  <c:v>0.20032499999797437</c:v>
                </c:pt>
                <c:pt idx="17">
                  <c:v>0.23892699999851175</c:v>
                </c:pt>
                <c:pt idx="18">
                  <c:v>0.14872800000011921</c:v>
                </c:pt>
                <c:pt idx="19">
                  <c:v>8.39319999977306E-2</c:v>
                </c:pt>
                <c:pt idx="20">
                  <c:v>5.9473500001331558E-2</c:v>
                </c:pt>
                <c:pt idx="21">
                  <c:v>0.15851200000179233</c:v>
                </c:pt>
                <c:pt idx="22">
                  <c:v>0.15405499999906169</c:v>
                </c:pt>
                <c:pt idx="23">
                  <c:v>0.13728149999951711</c:v>
                </c:pt>
                <c:pt idx="24">
                  <c:v>0.22831999999834807</c:v>
                </c:pt>
                <c:pt idx="25">
                  <c:v>5.5601500000193482E-2</c:v>
                </c:pt>
                <c:pt idx="26">
                  <c:v>5.0822999997762963E-2</c:v>
                </c:pt>
                <c:pt idx="27">
                  <c:v>8.2888999997521751E-2</c:v>
                </c:pt>
                <c:pt idx="28">
                  <c:v>-0.24547150000216789</c:v>
                </c:pt>
                <c:pt idx="29">
                  <c:v>0.25172999999995227</c:v>
                </c:pt>
                <c:pt idx="30">
                  <c:v>0.18458100000134436</c:v>
                </c:pt>
                <c:pt idx="31">
                  <c:v>0.16718300000138697</c:v>
                </c:pt>
                <c:pt idx="32">
                  <c:v>0.189182999998593</c:v>
                </c:pt>
                <c:pt idx="33">
                  <c:v>0.12458599999808939</c:v>
                </c:pt>
                <c:pt idx="34">
                  <c:v>0.1465859999989334</c:v>
                </c:pt>
                <c:pt idx="35">
                  <c:v>0.24384600000121281</c:v>
                </c:pt>
                <c:pt idx="36">
                  <c:v>0.15074699999968288</c:v>
                </c:pt>
                <c:pt idx="37">
                  <c:v>0.10054799999852548</c:v>
                </c:pt>
                <c:pt idx="38">
                  <c:v>0.2051659999997355</c:v>
                </c:pt>
                <c:pt idx="39">
                  <c:v>0.19196699999884004</c:v>
                </c:pt>
                <c:pt idx="40">
                  <c:v>0.21796700000049896</c:v>
                </c:pt>
                <c:pt idx="41">
                  <c:v>0.1314200000015262</c:v>
                </c:pt>
                <c:pt idx="42">
                  <c:v>0.14346999999906984</c:v>
                </c:pt>
                <c:pt idx="43">
                  <c:v>4.8066999999718973E-2</c:v>
                </c:pt>
                <c:pt idx="44">
                  <c:v>0.16495299999951385</c:v>
                </c:pt>
                <c:pt idx="45">
                  <c:v>0.18995299999733106</c:v>
                </c:pt>
                <c:pt idx="46">
                  <c:v>0.16467600000032689</c:v>
                </c:pt>
                <c:pt idx="47">
                  <c:v>0.20911399999749847</c:v>
                </c:pt>
                <c:pt idx="48">
                  <c:v>0.18192500000077416</c:v>
                </c:pt>
                <c:pt idx="49">
                  <c:v>0.13734549999935552</c:v>
                </c:pt>
                <c:pt idx="50">
                  <c:v>0.18327850000059698</c:v>
                </c:pt>
                <c:pt idx="51">
                  <c:v>0.16107949999786797</c:v>
                </c:pt>
                <c:pt idx="52">
                  <c:v>0.18504799999936949</c:v>
                </c:pt>
                <c:pt idx="53">
                  <c:v>0.16015899999911198</c:v>
                </c:pt>
                <c:pt idx="54">
                  <c:v>0.24420249999820953</c:v>
                </c:pt>
                <c:pt idx="55">
                  <c:v>0.21983200000249781</c:v>
                </c:pt>
                <c:pt idx="56">
                  <c:v>3.1434000000444939E-2</c:v>
                </c:pt>
                <c:pt idx="57">
                  <c:v>5.8098000001336914E-2</c:v>
                </c:pt>
                <c:pt idx="58">
                  <c:v>8.509799999956158E-2</c:v>
                </c:pt>
                <c:pt idx="59">
                  <c:v>0.1140979999981937</c:v>
                </c:pt>
                <c:pt idx="60">
                  <c:v>2.2949000001972308E-2</c:v>
                </c:pt>
                <c:pt idx="61">
                  <c:v>9.8860999998578336E-2</c:v>
                </c:pt>
                <c:pt idx="62">
                  <c:v>9.8187999996298458E-2</c:v>
                </c:pt>
                <c:pt idx="63">
                  <c:v>8.8988999999855878E-2</c:v>
                </c:pt>
                <c:pt idx="64">
                  <c:v>1.5910000001895241E-3</c:v>
                </c:pt>
                <c:pt idx="65">
                  <c:v>0.11425400000007357</c:v>
                </c:pt>
                <c:pt idx="66">
                  <c:v>6.5458000004582573E-2</c:v>
                </c:pt>
                <c:pt idx="67">
                  <c:v>9.545800000341842E-2</c:v>
                </c:pt>
                <c:pt idx="68">
                  <c:v>7.1707000002788845E-2</c:v>
                </c:pt>
                <c:pt idx="69">
                  <c:v>0.1440669999938109</c:v>
                </c:pt>
                <c:pt idx="70">
                  <c:v>0.11931599999661557</c:v>
                </c:pt>
                <c:pt idx="71">
                  <c:v>7.911700000113342E-2</c:v>
                </c:pt>
                <c:pt idx="72">
                  <c:v>6.7719000006036367E-2</c:v>
                </c:pt>
                <c:pt idx="73">
                  <c:v>9.9784999998519197E-2</c:v>
                </c:pt>
                <c:pt idx="74">
                  <c:v>-2.5364000000990927E-2</c:v>
                </c:pt>
                <c:pt idx="75">
                  <c:v>0.12329899999895133</c:v>
                </c:pt>
                <c:pt idx="76">
                  <c:v>2.2813999996287748E-2</c:v>
                </c:pt>
                <c:pt idx="77">
                  <c:v>5.9232999999949243E-2</c:v>
                </c:pt>
                <c:pt idx="78">
                  <c:v>9.6810000031837262E-3</c:v>
                </c:pt>
                <c:pt idx="79">
                  <c:v>4.1995999999926426E-2</c:v>
                </c:pt>
                <c:pt idx="80">
                  <c:v>7.4886999995214865E-2</c:v>
                </c:pt>
                <c:pt idx="81">
                  <c:v>3.628999999637017E-2</c:v>
                </c:pt>
                <c:pt idx="82">
                  <c:v>3.2091000000946224E-2</c:v>
                </c:pt>
                <c:pt idx="83">
                  <c:v>-4.2881499997747596E-2</c:v>
                </c:pt>
                <c:pt idx="84">
                  <c:v>6.3140999998722691E-2</c:v>
                </c:pt>
                <c:pt idx="85">
                  <c:v>5.494199999520788E-2</c:v>
                </c:pt>
                <c:pt idx="86">
                  <c:v>0.20717449999938253</c:v>
                </c:pt>
                <c:pt idx="87">
                  <c:v>0.17997549999563489</c:v>
                </c:pt>
                <c:pt idx="88">
                  <c:v>7.2781499999109656E-2</c:v>
                </c:pt>
                <c:pt idx="89">
                  <c:v>0.10878149999916786</c:v>
                </c:pt>
                <c:pt idx="90">
                  <c:v>0.14478149999922607</c:v>
                </c:pt>
                <c:pt idx="91">
                  <c:v>0.14459999999962747</c:v>
                </c:pt>
                <c:pt idx="92">
                  <c:v>8.5003000000142492E-2</c:v>
                </c:pt>
                <c:pt idx="93">
                  <c:v>-1.0345000002416782E-2</c:v>
                </c:pt>
                <c:pt idx="94">
                  <c:v>1.2654999998630956E-2</c:v>
                </c:pt>
                <c:pt idx="95">
                  <c:v>8.8654999999562278E-2</c:v>
                </c:pt>
                <c:pt idx="96">
                  <c:v>0.11265499999717576</c:v>
                </c:pt>
                <c:pt idx="97">
                  <c:v>1.7456000001402572E-2</c:v>
                </c:pt>
                <c:pt idx="98">
                  <c:v>5.5456000001868233E-2</c:v>
                </c:pt>
                <c:pt idx="99">
                  <c:v>7.4456000002101064E-2</c:v>
                </c:pt>
                <c:pt idx="100">
                  <c:v>-2.7429999972810037E-3</c:v>
                </c:pt>
                <c:pt idx="101">
                  <c:v>5.4257000003417488E-2</c:v>
                </c:pt>
                <c:pt idx="102">
                  <c:v>9.1257000000041444E-2</c:v>
                </c:pt>
                <c:pt idx="103">
                  <c:v>7.0659999997587875E-2</c:v>
                </c:pt>
                <c:pt idx="104">
                  <c:v>9.0659999994386453E-2</c:v>
                </c:pt>
                <c:pt idx="105">
                  <c:v>1.1881500002346002E-2</c:v>
                </c:pt>
                <c:pt idx="106">
                  <c:v>0.11471599999640603</c:v>
                </c:pt>
                <c:pt idx="107">
                  <c:v>-4.5626999999512918E-2</c:v>
                </c:pt>
                <c:pt idx="108">
                  <c:v>-1.8626999997650273E-2</c:v>
                </c:pt>
                <c:pt idx="109">
                  <c:v>2.2974999999860302E-2</c:v>
                </c:pt>
                <c:pt idx="110">
                  <c:v>-1.2189999979455024E-3</c:v>
                </c:pt>
                <c:pt idx="111">
                  <c:v>7.7810000002500601E-3</c:v>
                </c:pt>
                <c:pt idx="112">
                  <c:v>1.5781000001879875E-2</c:v>
                </c:pt>
                <c:pt idx="113">
                  <c:v>3.9780999999493361E-2</c:v>
                </c:pt>
                <c:pt idx="114">
                  <c:v>0.15781099999730941</c:v>
                </c:pt>
                <c:pt idx="115">
                  <c:v>8.7821000000985805E-2</c:v>
                </c:pt>
                <c:pt idx="116">
                  <c:v>5.8843499995418824E-2</c:v>
                </c:pt>
                <c:pt idx="117">
                  <c:v>8.1644499994581565E-2</c:v>
                </c:pt>
                <c:pt idx="118">
                  <c:v>-2.8554500000609551E-2</c:v>
                </c:pt>
                <c:pt idx="119">
                  <c:v>3.7445499998284504E-2</c:v>
                </c:pt>
                <c:pt idx="120">
                  <c:v>0.11886599999706959</c:v>
                </c:pt>
                <c:pt idx="121">
                  <c:v>-1.9583500004955567E-2</c:v>
                </c:pt>
                <c:pt idx="122">
                  <c:v>-8.732499998586718E-3</c:v>
                </c:pt>
                <c:pt idx="123">
                  <c:v>0.1875064999985625</c:v>
                </c:pt>
                <c:pt idx="124">
                  <c:v>9.0732999997271691E-2</c:v>
                </c:pt>
                <c:pt idx="125">
                  <c:v>7.7335000001767185E-2</c:v>
                </c:pt>
                <c:pt idx="126">
                  <c:v>-4.3062999997346196E-2</c:v>
                </c:pt>
                <c:pt idx="127">
                  <c:v>5.0936999999976251E-2</c:v>
                </c:pt>
                <c:pt idx="128">
                  <c:v>8.2936999999219552E-2</c:v>
                </c:pt>
                <c:pt idx="129">
                  <c:v>0.1109370000049239</c:v>
                </c:pt>
                <c:pt idx="130">
                  <c:v>0.11793700000271201</c:v>
                </c:pt>
                <c:pt idx="131">
                  <c:v>1.5012999996542931E-2</c:v>
                </c:pt>
                <c:pt idx="132">
                  <c:v>-4.8322999995434657E-2</c:v>
                </c:pt>
                <c:pt idx="133">
                  <c:v>-5.181799999991199E-2</c:v>
                </c:pt>
                <c:pt idx="134">
                  <c:v>-5.0017000001389533E-2</c:v>
                </c:pt>
                <c:pt idx="135">
                  <c:v>-1.590099999884842E-2</c:v>
                </c:pt>
                <c:pt idx="136">
                  <c:v>6.3931999997294042E-2</c:v>
                </c:pt>
                <c:pt idx="137">
                  <c:v>-7.0993000001180917E-2</c:v>
                </c:pt>
                <c:pt idx="138">
                  <c:v>2.963399999862304E-2</c:v>
                </c:pt>
                <c:pt idx="139">
                  <c:v>4.7435000000405125E-2</c:v>
                </c:pt>
                <c:pt idx="140">
                  <c:v>-0.11754249999648891</c:v>
                </c:pt>
                <c:pt idx="141">
                  <c:v>-7.5741499997093342E-2</c:v>
                </c:pt>
                <c:pt idx="142">
                  <c:v>-0.13131600000633625</c:v>
                </c:pt>
                <c:pt idx="145">
                  <c:v>-1.9001000000571366E-2</c:v>
                </c:pt>
                <c:pt idx="149">
                  <c:v>-1.9121999997878447E-2</c:v>
                </c:pt>
                <c:pt idx="150">
                  <c:v>-1.9121999997878447E-2</c:v>
                </c:pt>
                <c:pt idx="151">
                  <c:v>-8.0979999984265305E-3</c:v>
                </c:pt>
                <c:pt idx="155">
                  <c:v>4.7699999995529652E-3</c:v>
                </c:pt>
                <c:pt idx="158">
                  <c:v>1.4570999999705236E-2</c:v>
                </c:pt>
                <c:pt idx="159">
                  <c:v>2.3246500000823289E-2</c:v>
                </c:pt>
                <c:pt idx="161">
                  <c:v>4.1750000018510036E-3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6-43CC-9C9C-397C267F67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43">
                  <c:v>-2.2200999999768101E-2</c:v>
                </c:pt>
                <c:pt idx="144">
                  <c:v>-2.0601000003807712E-2</c:v>
                </c:pt>
                <c:pt idx="146">
                  <c:v>-2.4152999998477753E-2</c:v>
                </c:pt>
                <c:pt idx="147">
                  <c:v>-2.1653000003425404E-2</c:v>
                </c:pt>
                <c:pt idx="148">
                  <c:v>-1.9252999998570886E-2</c:v>
                </c:pt>
                <c:pt idx="152">
                  <c:v>5.5099999735830352E-4</c:v>
                </c:pt>
                <c:pt idx="153">
                  <c:v>-6.0240000020712614E-3</c:v>
                </c:pt>
                <c:pt idx="167">
                  <c:v>-3.38249999913387E-3</c:v>
                </c:pt>
                <c:pt idx="181">
                  <c:v>-1.5859999984968454E-3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6-43CC-9C9C-397C267F67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56">
                  <c:v>4.6819999988656491E-3</c:v>
                </c:pt>
                <c:pt idx="157">
                  <c:v>2.7469999986351468E-3</c:v>
                </c:pt>
                <c:pt idx="160">
                  <c:v>2.0170499999949243E-2</c:v>
                </c:pt>
                <c:pt idx="162">
                  <c:v>-6.2654999928781763E-3</c:v>
                </c:pt>
                <c:pt idx="163">
                  <c:v>8.4000000060768798E-4</c:v>
                </c:pt>
                <c:pt idx="164">
                  <c:v>-7.0239999986370094E-3</c:v>
                </c:pt>
                <c:pt idx="165">
                  <c:v>1.3179499997931998E-2</c:v>
                </c:pt>
                <c:pt idx="166">
                  <c:v>9.0300000010756776E-4</c:v>
                </c:pt>
                <c:pt idx="168">
                  <c:v>2.5559999994584359E-3</c:v>
                </c:pt>
                <c:pt idx="169">
                  <c:v>0</c:v>
                </c:pt>
                <c:pt idx="170">
                  <c:v>5.0530000007711351E-3</c:v>
                </c:pt>
                <c:pt idx="171">
                  <c:v>2.7659999977913685E-3</c:v>
                </c:pt>
                <c:pt idx="172">
                  <c:v>7.5304999991203658E-3</c:v>
                </c:pt>
                <c:pt idx="173">
                  <c:v>4.593999998178333E-3</c:v>
                </c:pt>
                <c:pt idx="174">
                  <c:v>1.9320500003232155E-2</c:v>
                </c:pt>
                <c:pt idx="175">
                  <c:v>5.7220000016968697E-3</c:v>
                </c:pt>
                <c:pt idx="176">
                  <c:v>7.8219999995781109E-3</c:v>
                </c:pt>
                <c:pt idx="177">
                  <c:v>1.6619999951217324E-3</c:v>
                </c:pt>
                <c:pt idx="178">
                  <c:v>3.1619999936083332E-3</c:v>
                </c:pt>
                <c:pt idx="179">
                  <c:v>4.1329999949084595E-3</c:v>
                </c:pt>
                <c:pt idx="180">
                  <c:v>4.1329999949084595E-3</c:v>
                </c:pt>
                <c:pt idx="182">
                  <c:v>9.9610000033862889E-3</c:v>
                </c:pt>
                <c:pt idx="183">
                  <c:v>1.9620000020950101E-3</c:v>
                </c:pt>
                <c:pt idx="184">
                  <c:v>1.3964500001748092E-2</c:v>
                </c:pt>
                <c:pt idx="185">
                  <c:v>7.6680000056512654E-3</c:v>
                </c:pt>
                <c:pt idx="186">
                  <c:v>6.3529999970342033E-3</c:v>
                </c:pt>
                <c:pt idx="187">
                  <c:v>2.1094499999890104E-2</c:v>
                </c:pt>
                <c:pt idx="188">
                  <c:v>2.1094499999890104E-2</c:v>
                </c:pt>
                <c:pt idx="189">
                  <c:v>4.6650000003864989E-3</c:v>
                </c:pt>
                <c:pt idx="190">
                  <c:v>-6.8299999984446913E-3</c:v>
                </c:pt>
                <c:pt idx="191">
                  <c:v>8.2819999952334911E-3</c:v>
                </c:pt>
                <c:pt idx="192">
                  <c:v>7.1819999939179979E-3</c:v>
                </c:pt>
                <c:pt idx="193">
                  <c:v>5.4864999983692542E-3</c:v>
                </c:pt>
                <c:pt idx="194">
                  <c:v>-4.0929999959189445E-3</c:v>
                </c:pt>
                <c:pt idx="195">
                  <c:v>1.4729499998793472E-2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6-43CC-9C9C-397C267F67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6-43CC-9C9C-397C267F67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D6-43CC-9C9C-397C267F67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D6-43CC-9C9C-397C267F67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44">
                  <c:v>-1.393387812964169E-2</c:v>
                </c:pt>
                <c:pt idx="145">
                  <c:v>-1.393387812964169E-2</c:v>
                </c:pt>
                <c:pt idx="146">
                  <c:v>-1.3809843642549342E-2</c:v>
                </c:pt>
                <c:pt idx="147">
                  <c:v>-1.3809843642549342E-2</c:v>
                </c:pt>
                <c:pt idx="148">
                  <c:v>-1.3809843642549342E-2</c:v>
                </c:pt>
                <c:pt idx="149">
                  <c:v>-1.2179306947647871E-2</c:v>
                </c:pt>
                <c:pt idx="150">
                  <c:v>-1.2179306947647871E-2</c:v>
                </c:pt>
                <c:pt idx="151">
                  <c:v>-7.4659964381387032E-3</c:v>
                </c:pt>
                <c:pt idx="152">
                  <c:v>-7.3393778992319331E-3</c:v>
                </c:pt>
                <c:pt idx="153">
                  <c:v>-5.4659403337746154E-3</c:v>
                </c:pt>
                <c:pt idx="154">
                  <c:v>-4.6132032350147331E-3</c:v>
                </c:pt>
                <c:pt idx="155">
                  <c:v>-3.6726083745644384E-3</c:v>
                </c:pt>
                <c:pt idx="156">
                  <c:v>-2.6079790270217978E-3</c:v>
                </c:pt>
                <c:pt idx="157">
                  <c:v>-1.9232052961994685E-3</c:v>
                </c:pt>
                <c:pt idx="158">
                  <c:v>-1.0859725083261292E-3</c:v>
                </c:pt>
                <c:pt idx="159">
                  <c:v>-1.1566105200996012E-4</c:v>
                </c:pt>
                <c:pt idx="160">
                  <c:v>-5.3643808463786722E-5</c:v>
                </c:pt>
                <c:pt idx="161">
                  <c:v>-4.2015575298879563E-5</c:v>
                </c:pt>
                <c:pt idx="162">
                  <c:v>8.8695105198650752E-4</c:v>
                </c:pt>
                <c:pt idx="163">
                  <c:v>9.0116333696583888E-4</c:v>
                </c:pt>
                <c:pt idx="164">
                  <c:v>1.7694047466122644E-3</c:v>
                </c:pt>
                <c:pt idx="165">
                  <c:v>1.7784489279627481E-3</c:v>
                </c:pt>
                <c:pt idx="166">
                  <c:v>1.8391741456017094E-3</c:v>
                </c:pt>
                <c:pt idx="167">
                  <c:v>1.8766428969108557E-3</c:v>
                </c:pt>
                <c:pt idx="168">
                  <c:v>1.9761288917661754E-3</c:v>
                </c:pt>
                <c:pt idx="169">
                  <c:v>2.0898271716008263E-3</c:v>
                </c:pt>
                <c:pt idx="170">
                  <c:v>2.7435922806500696E-3</c:v>
                </c:pt>
                <c:pt idx="171">
                  <c:v>2.7771849542375798E-3</c:v>
                </c:pt>
                <c:pt idx="172">
                  <c:v>4.4942873849222516E-3</c:v>
                </c:pt>
                <c:pt idx="173">
                  <c:v>4.6583746751381692E-3</c:v>
                </c:pt>
                <c:pt idx="174">
                  <c:v>4.7268520482204018E-3</c:v>
                </c:pt>
                <c:pt idx="175">
                  <c:v>5.557624706557681E-3</c:v>
                </c:pt>
                <c:pt idx="176">
                  <c:v>5.557624706557681E-3</c:v>
                </c:pt>
                <c:pt idx="177">
                  <c:v>5.609305742846158E-3</c:v>
                </c:pt>
                <c:pt idx="178">
                  <c:v>5.609305742846158E-3</c:v>
                </c:pt>
                <c:pt idx="179">
                  <c:v>6.3095837845550317E-3</c:v>
                </c:pt>
                <c:pt idx="180">
                  <c:v>6.3095837845550317E-3</c:v>
                </c:pt>
                <c:pt idx="181">
                  <c:v>6.5188919815233667E-3</c:v>
                </c:pt>
                <c:pt idx="182">
                  <c:v>7.4155579611284543E-3</c:v>
                </c:pt>
                <c:pt idx="183">
                  <c:v>7.4181420129428785E-3</c:v>
                </c:pt>
                <c:pt idx="184">
                  <c:v>7.4246021424789381E-3</c:v>
                </c:pt>
                <c:pt idx="185">
                  <c:v>8.3897454951662592E-3</c:v>
                </c:pt>
                <c:pt idx="186">
                  <c:v>8.4285062723826187E-3</c:v>
                </c:pt>
                <c:pt idx="187">
                  <c:v>9.310959967008375E-3</c:v>
                </c:pt>
                <c:pt idx="188">
                  <c:v>9.310959967008375E-3</c:v>
                </c:pt>
                <c:pt idx="189">
                  <c:v>1.0268351164252424E-2</c:v>
                </c:pt>
                <c:pt idx="190">
                  <c:v>1.0281271423324544E-2</c:v>
                </c:pt>
                <c:pt idx="191">
                  <c:v>1.0312280045097631E-2</c:v>
                </c:pt>
                <c:pt idx="192">
                  <c:v>1.1087495589424796E-2</c:v>
                </c:pt>
                <c:pt idx="193">
                  <c:v>1.1099123822589704E-2</c:v>
                </c:pt>
                <c:pt idx="194">
                  <c:v>1.5803390150748386E-2</c:v>
                </c:pt>
                <c:pt idx="195">
                  <c:v>1.7411962405227258E-2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D6-43CC-9C9C-397C267F67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Active!$U$21:$U$932</c:f>
              <c:numCache>
                <c:formatCode>General</c:formatCode>
                <c:ptCount val="912"/>
                <c:pt idx="154">
                  <c:v>-3.6793999999645166E-2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D6-43CC-9C9C-397C267F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73592"/>
        <c:axId val="1"/>
      </c:scatterChart>
      <c:valAx>
        <c:axId val="68437359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87182110710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7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5170900247637"/>
          <c:y val="0.92024539877300615"/>
          <c:w val="0.679379420792739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CMi - O-C Diagr.</a:t>
            </a:r>
          </a:p>
        </c:rich>
      </c:tx>
      <c:layout>
        <c:manualLayout>
          <c:xMode val="edge"/>
          <c:yMode val="edge"/>
          <c:x val="0.392101847635759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943862080079"/>
          <c:y val="0.14678942920199375"/>
          <c:w val="0.82933766565589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0.19415699999808567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E-4F48-B540-6F6CE8D764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0.20855500000106986</c:v>
                </c:pt>
                <c:pt idx="1">
                  <c:v>0.22835599999962142</c:v>
                </c:pt>
                <c:pt idx="2">
                  <c:v>0.16415699999924982</c:v>
                </c:pt>
                <c:pt idx="4">
                  <c:v>-0.22053400000368129</c:v>
                </c:pt>
                <c:pt idx="5">
                  <c:v>0.19987149999724352</c:v>
                </c:pt>
                <c:pt idx="6">
                  <c:v>0.24643949999881443</c:v>
                </c:pt>
                <c:pt idx="7">
                  <c:v>0.14564350000000559</c:v>
                </c:pt>
                <c:pt idx="8">
                  <c:v>0.19109649999882095</c:v>
                </c:pt>
                <c:pt idx="9">
                  <c:v>0.1259250000002794</c:v>
                </c:pt>
                <c:pt idx="10">
                  <c:v>0.20035799999823212</c:v>
                </c:pt>
                <c:pt idx="11">
                  <c:v>0.22535799999968731</c:v>
                </c:pt>
                <c:pt idx="12">
                  <c:v>0.22158950000084587</c:v>
                </c:pt>
                <c:pt idx="13">
                  <c:v>0.22001000000091153</c:v>
                </c:pt>
                <c:pt idx="14">
                  <c:v>0.14061199999923701</c:v>
                </c:pt>
                <c:pt idx="15">
                  <c:v>0.14127999999982421</c:v>
                </c:pt>
                <c:pt idx="16">
                  <c:v>0.20032499999797437</c:v>
                </c:pt>
                <c:pt idx="17">
                  <c:v>0.23892699999851175</c:v>
                </c:pt>
                <c:pt idx="18">
                  <c:v>0.14872800000011921</c:v>
                </c:pt>
                <c:pt idx="19">
                  <c:v>8.39319999977306E-2</c:v>
                </c:pt>
                <c:pt idx="20">
                  <c:v>5.9473500001331558E-2</c:v>
                </c:pt>
                <c:pt idx="21">
                  <c:v>0.15851200000179233</c:v>
                </c:pt>
                <c:pt idx="22">
                  <c:v>0.15405499999906169</c:v>
                </c:pt>
                <c:pt idx="23">
                  <c:v>0.13728149999951711</c:v>
                </c:pt>
                <c:pt idx="24">
                  <c:v>0.22831999999834807</c:v>
                </c:pt>
                <c:pt idx="25">
                  <c:v>5.5601500000193482E-2</c:v>
                </c:pt>
                <c:pt idx="26">
                  <c:v>5.0822999997762963E-2</c:v>
                </c:pt>
                <c:pt idx="27">
                  <c:v>8.2888999997521751E-2</c:v>
                </c:pt>
                <c:pt idx="28">
                  <c:v>-0.24547150000216789</c:v>
                </c:pt>
                <c:pt idx="29">
                  <c:v>0.25172999999995227</c:v>
                </c:pt>
                <c:pt idx="30">
                  <c:v>0.18458100000134436</c:v>
                </c:pt>
                <c:pt idx="31">
                  <c:v>0.16718300000138697</c:v>
                </c:pt>
                <c:pt idx="32">
                  <c:v>0.189182999998593</c:v>
                </c:pt>
                <c:pt idx="33">
                  <c:v>0.12458599999808939</c:v>
                </c:pt>
                <c:pt idx="34">
                  <c:v>0.1465859999989334</c:v>
                </c:pt>
                <c:pt idx="35">
                  <c:v>0.24384600000121281</c:v>
                </c:pt>
                <c:pt idx="36">
                  <c:v>0.15074699999968288</c:v>
                </c:pt>
                <c:pt idx="37">
                  <c:v>0.10054799999852548</c:v>
                </c:pt>
                <c:pt idx="38">
                  <c:v>0.2051659999997355</c:v>
                </c:pt>
                <c:pt idx="39">
                  <c:v>0.19196699999884004</c:v>
                </c:pt>
                <c:pt idx="40">
                  <c:v>0.21796700000049896</c:v>
                </c:pt>
                <c:pt idx="41">
                  <c:v>0.1314200000015262</c:v>
                </c:pt>
                <c:pt idx="42">
                  <c:v>0.14346999999906984</c:v>
                </c:pt>
                <c:pt idx="43">
                  <c:v>4.8066999999718973E-2</c:v>
                </c:pt>
                <c:pt idx="44">
                  <c:v>0.16495299999951385</c:v>
                </c:pt>
                <c:pt idx="45">
                  <c:v>0.18995299999733106</c:v>
                </c:pt>
                <c:pt idx="46">
                  <c:v>0.16467600000032689</c:v>
                </c:pt>
                <c:pt idx="47">
                  <c:v>0.20911399999749847</c:v>
                </c:pt>
                <c:pt idx="48">
                  <c:v>0.18192500000077416</c:v>
                </c:pt>
                <c:pt idx="49">
                  <c:v>0.13734549999935552</c:v>
                </c:pt>
                <c:pt idx="50">
                  <c:v>0.18327850000059698</c:v>
                </c:pt>
                <c:pt idx="51">
                  <c:v>0.16107949999786797</c:v>
                </c:pt>
                <c:pt idx="52">
                  <c:v>0.18504799999936949</c:v>
                </c:pt>
                <c:pt idx="53">
                  <c:v>0.16015899999911198</c:v>
                </c:pt>
                <c:pt idx="54">
                  <c:v>0.24420249999820953</c:v>
                </c:pt>
                <c:pt idx="55">
                  <c:v>0.21983200000249781</c:v>
                </c:pt>
                <c:pt idx="56">
                  <c:v>3.1434000000444939E-2</c:v>
                </c:pt>
                <c:pt idx="57">
                  <c:v>5.8098000001336914E-2</c:v>
                </c:pt>
                <c:pt idx="58">
                  <c:v>8.509799999956158E-2</c:v>
                </c:pt>
                <c:pt idx="59">
                  <c:v>0.1140979999981937</c:v>
                </c:pt>
                <c:pt idx="60">
                  <c:v>2.2949000001972308E-2</c:v>
                </c:pt>
                <c:pt idx="61">
                  <c:v>9.8860999998578336E-2</c:v>
                </c:pt>
                <c:pt idx="62">
                  <c:v>9.8187999996298458E-2</c:v>
                </c:pt>
                <c:pt idx="63">
                  <c:v>8.8988999999855878E-2</c:v>
                </c:pt>
                <c:pt idx="64">
                  <c:v>1.5910000001895241E-3</c:v>
                </c:pt>
                <c:pt idx="65">
                  <c:v>0.11425400000007357</c:v>
                </c:pt>
                <c:pt idx="66">
                  <c:v>6.5458000004582573E-2</c:v>
                </c:pt>
                <c:pt idx="67">
                  <c:v>9.545800000341842E-2</c:v>
                </c:pt>
                <c:pt idx="68">
                  <c:v>7.1707000002788845E-2</c:v>
                </c:pt>
                <c:pt idx="69">
                  <c:v>0.1440669999938109</c:v>
                </c:pt>
                <c:pt idx="70">
                  <c:v>0.11931599999661557</c:v>
                </c:pt>
                <c:pt idx="71">
                  <c:v>7.911700000113342E-2</c:v>
                </c:pt>
                <c:pt idx="72">
                  <c:v>6.7719000006036367E-2</c:v>
                </c:pt>
                <c:pt idx="73">
                  <c:v>9.9784999998519197E-2</c:v>
                </c:pt>
                <c:pt idx="74">
                  <c:v>-2.5364000000990927E-2</c:v>
                </c:pt>
                <c:pt idx="75">
                  <c:v>0.12329899999895133</c:v>
                </c:pt>
                <c:pt idx="76">
                  <c:v>2.2813999996287748E-2</c:v>
                </c:pt>
                <c:pt idx="77">
                  <c:v>5.9232999999949243E-2</c:v>
                </c:pt>
                <c:pt idx="78">
                  <c:v>9.6810000031837262E-3</c:v>
                </c:pt>
                <c:pt idx="79">
                  <c:v>4.1995999999926426E-2</c:v>
                </c:pt>
                <c:pt idx="80">
                  <c:v>7.4886999995214865E-2</c:v>
                </c:pt>
                <c:pt idx="81">
                  <c:v>3.628999999637017E-2</c:v>
                </c:pt>
                <c:pt idx="82">
                  <c:v>3.2091000000946224E-2</c:v>
                </c:pt>
                <c:pt idx="83">
                  <c:v>-4.2881499997747596E-2</c:v>
                </c:pt>
                <c:pt idx="84">
                  <c:v>6.3140999998722691E-2</c:v>
                </c:pt>
                <c:pt idx="85">
                  <c:v>5.494199999520788E-2</c:v>
                </c:pt>
                <c:pt idx="86">
                  <c:v>0.20717449999938253</c:v>
                </c:pt>
                <c:pt idx="87">
                  <c:v>0.17997549999563489</c:v>
                </c:pt>
                <c:pt idx="88">
                  <c:v>7.2781499999109656E-2</c:v>
                </c:pt>
                <c:pt idx="89">
                  <c:v>0.10878149999916786</c:v>
                </c:pt>
                <c:pt idx="90">
                  <c:v>0.14478149999922607</c:v>
                </c:pt>
                <c:pt idx="91">
                  <c:v>0.14459999999962747</c:v>
                </c:pt>
                <c:pt idx="92">
                  <c:v>8.5003000000142492E-2</c:v>
                </c:pt>
                <c:pt idx="93">
                  <c:v>-1.0345000002416782E-2</c:v>
                </c:pt>
                <c:pt idx="94">
                  <c:v>1.2654999998630956E-2</c:v>
                </c:pt>
                <c:pt idx="95">
                  <c:v>8.8654999999562278E-2</c:v>
                </c:pt>
                <c:pt idx="96">
                  <c:v>0.11265499999717576</c:v>
                </c:pt>
                <c:pt idx="97">
                  <c:v>1.7456000001402572E-2</c:v>
                </c:pt>
                <c:pt idx="98">
                  <c:v>5.5456000001868233E-2</c:v>
                </c:pt>
                <c:pt idx="99">
                  <c:v>7.4456000002101064E-2</c:v>
                </c:pt>
                <c:pt idx="100">
                  <c:v>-2.7429999972810037E-3</c:v>
                </c:pt>
                <c:pt idx="101">
                  <c:v>5.4257000003417488E-2</c:v>
                </c:pt>
                <c:pt idx="102">
                  <c:v>9.1257000000041444E-2</c:v>
                </c:pt>
                <c:pt idx="103">
                  <c:v>7.0659999997587875E-2</c:v>
                </c:pt>
                <c:pt idx="104">
                  <c:v>9.0659999994386453E-2</c:v>
                </c:pt>
                <c:pt idx="105">
                  <c:v>1.1881500002346002E-2</c:v>
                </c:pt>
                <c:pt idx="106">
                  <c:v>0.11471599999640603</c:v>
                </c:pt>
                <c:pt idx="107">
                  <c:v>-4.5626999999512918E-2</c:v>
                </c:pt>
                <c:pt idx="108">
                  <c:v>-1.8626999997650273E-2</c:v>
                </c:pt>
                <c:pt idx="109">
                  <c:v>2.2974999999860302E-2</c:v>
                </c:pt>
                <c:pt idx="110">
                  <c:v>-1.2189999979455024E-3</c:v>
                </c:pt>
                <c:pt idx="111">
                  <c:v>7.7810000002500601E-3</c:v>
                </c:pt>
                <c:pt idx="112">
                  <c:v>1.5781000001879875E-2</c:v>
                </c:pt>
                <c:pt idx="113">
                  <c:v>3.9780999999493361E-2</c:v>
                </c:pt>
                <c:pt idx="114">
                  <c:v>0.15781099999730941</c:v>
                </c:pt>
                <c:pt idx="115">
                  <c:v>8.7821000000985805E-2</c:v>
                </c:pt>
                <c:pt idx="116">
                  <c:v>5.8843499995418824E-2</c:v>
                </c:pt>
                <c:pt idx="117">
                  <c:v>8.1644499994581565E-2</c:v>
                </c:pt>
                <c:pt idx="118">
                  <c:v>-2.8554500000609551E-2</c:v>
                </c:pt>
                <c:pt idx="119">
                  <c:v>3.7445499998284504E-2</c:v>
                </c:pt>
                <c:pt idx="120">
                  <c:v>0.11886599999706959</c:v>
                </c:pt>
                <c:pt idx="121">
                  <c:v>-1.9583500004955567E-2</c:v>
                </c:pt>
                <c:pt idx="122">
                  <c:v>-8.732499998586718E-3</c:v>
                </c:pt>
                <c:pt idx="123">
                  <c:v>0.1875064999985625</c:v>
                </c:pt>
                <c:pt idx="124">
                  <c:v>9.0732999997271691E-2</c:v>
                </c:pt>
                <c:pt idx="125">
                  <c:v>7.7335000001767185E-2</c:v>
                </c:pt>
                <c:pt idx="126">
                  <c:v>-4.3062999997346196E-2</c:v>
                </c:pt>
                <c:pt idx="127">
                  <c:v>5.0936999999976251E-2</c:v>
                </c:pt>
                <c:pt idx="128">
                  <c:v>8.2936999999219552E-2</c:v>
                </c:pt>
                <c:pt idx="129">
                  <c:v>0.1109370000049239</c:v>
                </c:pt>
                <c:pt idx="130">
                  <c:v>0.11793700000271201</c:v>
                </c:pt>
                <c:pt idx="131">
                  <c:v>1.5012999996542931E-2</c:v>
                </c:pt>
                <c:pt idx="132">
                  <c:v>-4.8322999995434657E-2</c:v>
                </c:pt>
                <c:pt idx="133">
                  <c:v>-5.181799999991199E-2</c:v>
                </c:pt>
                <c:pt idx="134">
                  <c:v>-5.0017000001389533E-2</c:v>
                </c:pt>
                <c:pt idx="135">
                  <c:v>-1.590099999884842E-2</c:v>
                </c:pt>
                <c:pt idx="136">
                  <c:v>6.3931999997294042E-2</c:v>
                </c:pt>
                <c:pt idx="137">
                  <c:v>-7.0993000001180917E-2</c:v>
                </c:pt>
                <c:pt idx="138">
                  <c:v>2.963399999862304E-2</c:v>
                </c:pt>
                <c:pt idx="139">
                  <c:v>4.7435000000405125E-2</c:v>
                </c:pt>
                <c:pt idx="140">
                  <c:v>-0.11754249999648891</c:v>
                </c:pt>
                <c:pt idx="141">
                  <c:v>-7.5741499997093342E-2</c:v>
                </c:pt>
                <c:pt idx="142">
                  <c:v>-0.13131600000633625</c:v>
                </c:pt>
                <c:pt idx="145">
                  <c:v>-1.9001000000571366E-2</c:v>
                </c:pt>
                <c:pt idx="149">
                  <c:v>-1.9121999997878447E-2</c:v>
                </c:pt>
                <c:pt idx="150">
                  <c:v>-1.9121999997878447E-2</c:v>
                </c:pt>
                <c:pt idx="151">
                  <c:v>-8.0979999984265305E-3</c:v>
                </c:pt>
                <c:pt idx="155">
                  <c:v>4.7699999995529652E-3</c:v>
                </c:pt>
                <c:pt idx="158">
                  <c:v>1.4570999999705236E-2</c:v>
                </c:pt>
                <c:pt idx="159">
                  <c:v>2.3246500000823289E-2</c:v>
                </c:pt>
                <c:pt idx="161">
                  <c:v>4.1750000018510036E-3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E-4F48-B540-6F6CE8D764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43">
                  <c:v>-2.2200999999768101E-2</c:v>
                </c:pt>
                <c:pt idx="144">
                  <c:v>-2.0601000003807712E-2</c:v>
                </c:pt>
                <c:pt idx="146">
                  <c:v>-2.4152999998477753E-2</c:v>
                </c:pt>
                <c:pt idx="147">
                  <c:v>-2.1653000003425404E-2</c:v>
                </c:pt>
                <c:pt idx="148">
                  <c:v>-1.9252999998570886E-2</c:v>
                </c:pt>
                <c:pt idx="152">
                  <c:v>5.5099999735830352E-4</c:v>
                </c:pt>
                <c:pt idx="153">
                  <c:v>-6.0240000020712614E-3</c:v>
                </c:pt>
                <c:pt idx="167">
                  <c:v>-3.38249999913387E-3</c:v>
                </c:pt>
                <c:pt idx="181">
                  <c:v>-1.5859999984968454E-3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AE-4F48-B540-6F6CE8D764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56">
                  <c:v>4.6819999988656491E-3</c:v>
                </c:pt>
                <c:pt idx="157">
                  <c:v>2.7469999986351468E-3</c:v>
                </c:pt>
                <c:pt idx="160">
                  <c:v>2.0170499999949243E-2</c:v>
                </c:pt>
                <c:pt idx="162">
                  <c:v>-6.2654999928781763E-3</c:v>
                </c:pt>
                <c:pt idx="163">
                  <c:v>8.4000000060768798E-4</c:v>
                </c:pt>
                <c:pt idx="164">
                  <c:v>-7.0239999986370094E-3</c:v>
                </c:pt>
                <c:pt idx="165">
                  <c:v>1.3179499997931998E-2</c:v>
                </c:pt>
                <c:pt idx="166">
                  <c:v>9.0300000010756776E-4</c:v>
                </c:pt>
                <c:pt idx="168">
                  <c:v>2.5559999994584359E-3</c:v>
                </c:pt>
                <c:pt idx="169">
                  <c:v>0</c:v>
                </c:pt>
                <c:pt idx="170">
                  <c:v>5.0530000007711351E-3</c:v>
                </c:pt>
                <c:pt idx="171">
                  <c:v>2.7659999977913685E-3</c:v>
                </c:pt>
                <c:pt idx="172">
                  <c:v>7.5304999991203658E-3</c:v>
                </c:pt>
                <c:pt idx="173">
                  <c:v>4.593999998178333E-3</c:v>
                </c:pt>
                <c:pt idx="174">
                  <c:v>1.9320500003232155E-2</c:v>
                </c:pt>
                <c:pt idx="175">
                  <c:v>5.7220000016968697E-3</c:v>
                </c:pt>
                <c:pt idx="176">
                  <c:v>7.8219999995781109E-3</c:v>
                </c:pt>
                <c:pt idx="177">
                  <c:v>1.6619999951217324E-3</c:v>
                </c:pt>
                <c:pt idx="178">
                  <c:v>3.1619999936083332E-3</c:v>
                </c:pt>
                <c:pt idx="179">
                  <c:v>4.1329999949084595E-3</c:v>
                </c:pt>
                <c:pt idx="180">
                  <c:v>4.1329999949084595E-3</c:v>
                </c:pt>
                <c:pt idx="182">
                  <c:v>9.9610000033862889E-3</c:v>
                </c:pt>
                <c:pt idx="183">
                  <c:v>1.9620000020950101E-3</c:v>
                </c:pt>
                <c:pt idx="184">
                  <c:v>1.3964500001748092E-2</c:v>
                </c:pt>
                <c:pt idx="185">
                  <c:v>7.6680000056512654E-3</c:v>
                </c:pt>
                <c:pt idx="186">
                  <c:v>6.3529999970342033E-3</c:v>
                </c:pt>
                <c:pt idx="187">
                  <c:v>2.1094499999890104E-2</c:v>
                </c:pt>
                <c:pt idx="188">
                  <c:v>2.1094499999890104E-2</c:v>
                </c:pt>
                <c:pt idx="189">
                  <c:v>4.6650000003864989E-3</c:v>
                </c:pt>
                <c:pt idx="190">
                  <c:v>-6.8299999984446913E-3</c:v>
                </c:pt>
                <c:pt idx="191">
                  <c:v>8.2819999952334911E-3</c:v>
                </c:pt>
                <c:pt idx="192">
                  <c:v>7.1819999939179979E-3</c:v>
                </c:pt>
                <c:pt idx="193">
                  <c:v>5.4864999983692542E-3</c:v>
                </c:pt>
                <c:pt idx="194">
                  <c:v>-4.0929999959189445E-3</c:v>
                </c:pt>
                <c:pt idx="195">
                  <c:v>1.4729499998793472E-2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AE-4F48-B540-6F6CE8D764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AE-4F48-B540-6F6CE8D764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AE-4F48-B540-6F6CE8D764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70">
                    <c:v>0</c:v>
                  </c:pt>
                  <c:pt idx="171">
                    <c:v>8.0000000000000004E-4</c:v>
                  </c:pt>
                  <c:pt idx="172">
                    <c:v>1E-3</c:v>
                  </c:pt>
                  <c:pt idx="173">
                    <c:v>5.0000000000000001E-4</c:v>
                  </c:pt>
                  <c:pt idx="174">
                    <c:v>5.9999999999999995E-4</c:v>
                  </c:pt>
                  <c:pt idx="175">
                    <c:v>8.9999999999999998E-4</c:v>
                  </c:pt>
                  <c:pt idx="176">
                    <c:v>4.0000000000000002E-4</c:v>
                  </c:pt>
                  <c:pt idx="177">
                    <c:v>8.0000000000000004E-4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8.0000000000000004E-4</c:v>
                  </c:pt>
                  <c:pt idx="185">
                    <c:v>4.0000000000000002E-4</c:v>
                  </c:pt>
                  <c:pt idx="186">
                    <c:v>4.0000000000000002E-4</c:v>
                  </c:pt>
                  <c:pt idx="187">
                    <c:v>0</c:v>
                  </c:pt>
                  <c:pt idx="188">
                    <c:v>6.9999999999999999E-4</c:v>
                  </c:pt>
                  <c:pt idx="189">
                    <c:v>4.0000000000000001E-3</c:v>
                  </c:pt>
                  <c:pt idx="190">
                    <c:v>3.0000000000000001E-3</c:v>
                  </c:pt>
                  <c:pt idx="191">
                    <c:v>2.0000000000000001E-4</c:v>
                  </c:pt>
                  <c:pt idx="192">
                    <c:v>8.0000000000000004E-4</c:v>
                  </c:pt>
                  <c:pt idx="193">
                    <c:v>0</c:v>
                  </c:pt>
                  <c:pt idx="194">
                    <c:v>0.01</c:v>
                  </c:pt>
                  <c:pt idx="19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AE-4F48-B540-6F6CE8D764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-28445</c:v>
                </c:pt>
                <c:pt idx="1">
                  <c:v>-28444</c:v>
                </c:pt>
                <c:pt idx="2">
                  <c:v>-28443</c:v>
                </c:pt>
                <c:pt idx="3">
                  <c:v>-28443</c:v>
                </c:pt>
                <c:pt idx="4">
                  <c:v>-28334</c:v>
                </c:pt>
                <c:pt idx="5">
                  <c:v>-28328.5</c:v>
                </c:pt>
                <c:pt idx="6">
                  <c:v>-28160.5</c:v>
                </c:pt>
                <c:pt idx="7">
                  <c:v>-28156.5</c:v>
                </c:pt>
                <c:pt idx="8">
                  <c:v>-28103.5</c:v>
                </c:pt>
                <c:pt idx="9">
                  <c:v>-28075</c:v>
                </c:pt>
                <c:pt idx="10">
                  <c:v>-28042</c:v>
                </c:pt>
                <c:pt idx="11">
                  <c:v>-28042</c:v>
                </c:pt>
                <c:pt idx="12">
                  <c:v>-28010.5</c:v>
                </c:pt>
                <c:pt idx="13">
                  <c:v>-27990</c:v>
                </c:pt>
                <c:pt idx="14">
                  <c:v>-27988</c:v>
                </c:pt>
                <c:pt idx="15">
                  <c:v>-27720</c:v>
                </c:pt>
                <c:pt idx="16">
                  <c:v>-27675</c:v>
                </c:pt>
                <c:pt idx="17">
                  <c:v>-27673</c:v>
                </c:pt>
                <c:pt idx="18">
                  <c:v>-27672</c:v>
                </c:pt>
                <c:pt idx="19">
                  <c:v>-27668</c:v>
                </c:pt>
                <c:pt idx="20">
                  <c:v>-27326.5</c:v>
                </c:pt>
                <c:pt idx="21">
                  <c:v>-27088</c:v>
                </c:pt>
                <c:pt idx="22">
                  <c:v>-26945</c:v>
                </c:pt>
                <c:pt idx="23">
                  <c:v>-26918.5</c:v>
                </c:pt>
                <c:pt idx="24">
                  <c:v>-26680</c:v>
                </c:pt>
                <c:pt idx="25">
                  <c:v>-26598.5</c:v>
                </c:pt>
                <c:pt idx="26">
                  <c:v>-26577</c:v>
                </c:pt>
                <c:pt idx="27">
                  <c:v>-26311</c:v>
                </c:pt>
                <c:pt idx="28">
                  <c:v>-26271.5</c:v>
                </c:pt>
                <c:pt idx="29">
                  <c:v>-26270</c:v>
                </c:pt>
                <c:pt idx="30">
                  <c:v>-26219</c:v>
                </c:pt>
                <c:pt idx="31">
                  <c:v>-26217</c:v>
                </c:pt>
                <c:pt idx="32">
                  <c:v>-26217</c:v>
                </c:pt>
                <c:pt idx="33">
                  <c:v>-26214</c:v>
                </c:pt>
                <c:pt idx="34">
                  <c:v>-26214</c:v>
                </c:pt>
                <c:pt idx="35">
                  <c:v>-25954</c:v>
                </c:pt>
                <c:pt idx="36">
                  <c:v>-25853</c:v>
                </c:pt>
                <c:pt idx="37">
                  <c:v>-25852</c:v>
                </c:pt>
                <c:pt idx="38">
                  <c:v>-25634</c:v>
                </c:pt>
                <c:pt idx="39">
                  <c:v>-25633</c:v>
                </c:pt>
                <c:pt idx="40">
                  <c:v>-25633</c:v>
                </c:pt>
                <c:pt idx="41">
                  <c:v>-25580</c:v>
                </c:pt>
                <c:pt idx="42">
                  <c:v>-25530</c:v>
                </c:pt>
                <c:pt idx="43">
                  <c:v>-24533</c:v>
                </c:pt>
                <c:pt idx="44">
                  <c:v>-24447</c:v>
                </c:pt>
                <c:pt idx="45">
                  <c:v>-24447</c:v>
                </c:pt>
                <c:pt idx="46">
                  <c:v>-24124</c:v>
                </c:pt>
                <c:pt idx="47">
                  <c:v>-24086</c:v>
                </c:pt>
                <c:pt idx="48">
                  <c:v>-24075</c:v>
                </c:pt>
                <c:pt idx="49">
                  <c:v>-24054.5</c:v>
                </c:pt>
                <c:pt idx="50">
                  <c:v>-23521.5</c:v>
                </c:pt>
                <c:pt idx="51">
                  <c:v>-23520.5</c:v>
                </c:pt>
                <c:pt idx="52">
                  <c:v>-23352</c:v>
                </c:pt>
                <c:pt idx="53">
                  <c:v>-23041</c:v>
                </c:pt>
                <c:pt idx="54">
                  <c:v>-22797.5</c:v>
                </c:pt>
                <c:pt idx="55">
                  <c:v>-22768</c:v>
                </c:pt>
                <c:pt idx="56">
                  <c:v>-22766</c:v>
                </c:pt>
                <c:pt idx="57">
                  <c:v>-22302</c:v>
                </c:pt>
                <c:pt idx="58">
                  <c:v>-22302</c:v>
                </c:pt>
                <c:pt idx="59">
                  <c:v>-22302</c:v>
                </c:pt>
                <c:pt idx="60">
                  <c:v>-22251</c:v>
                </c:pt>
                <c:pt idx="61">
                  <c:v>-21939</c:v>
                </c:pt>
                <c:pt idx="62">
                  <c:v>-21212</c:v>
                </c:pt>
                <c:pt idx="63">
                  <c:v>-21211</c:v>
                </c:pt>
                <c:pt idx="64">
                  <c:v>-21209</c:v>
                </c:pt>
                <c:pt idx="65">
                  <c:v>-20946</c:v>
                </c:pt>
                <c:pt idx="66">
                  <c:v>-20942</c:v>
                </c:pt>
                <c:pt idx="67">
                  <c:v>-20942</c:v>
                </c:pt>
                <c:pt idx="68">
                  <c:v>-20893</c:v>
                </c:pt>
                <c:pt idx="69">
                  <c:v>-20533</c:v>
                </c:pt>
                <c:pt idx="70">
                  <c:v>-20484</c:v>
                </c:pt>
                <c:pt idx="71">
                  <c:v>-20483</c:v>
                </c:pt>
                <c:pt idx="72">
                  <c:v>-20481</c:v>
                </c:pt>
                <c:pt idx="73">
                  <c:v>-20215</c:v>
                </c:pt>
                <c:pt idx="74">
                  <c:v>-20164</c:v>
                </c:pt>
                <c:pt idx="75">
                  <c:v>-19901</c:v>
                </c:pt>
                <c:pt idx="76">
                  <c:v>-19386</c:v>
                </c:pt>
                <c:pt idx="77">
                  <c:v>-19167</c:v>
                </c:pt>
                <c:pt idx="78">
                  <c:v>-19119</c:v>
                </c:pt>
                <c:pt idx="79">
                  <c:v>-18804</c:v>
                </c:pt>
                <c:pt idx="80">
                  <c:v>-18713</c:v>
                </c:pt>
                <c:pt idx="81">
                  <c:v>-18710</c:v>
                </c:pt>
                <c:pt idx="82">
                  <c:v>-18709</c:v>
                </c:pt>
                <c:pt idx="83">
                  <c:v>-18681.5</c:v>
                </c:pt>
                <c:pt idx="84">
                  <c:v>-18659</c:v>
                </c:pt>
                <c:pt idx="85">
                  <c:v>-18658</c:v>
                </c:pt>
                <c:pt idx="86">
                  <c:v>-18425.5</c:v>
                </c:pt>
                <c:pt idx="87">
                  <c:v>-18424.5</c:v>
                </c:pt>
                <c:pt idx="88">
                  <c:v>-18418.5</c:v>
                </c:pt>
                <c:pt idx="89">
                  <c:v>-18418.5</c:v>
                </c:pt>
                <c:pt idx="90">
                  <c:v>-18418.5</c:v>
                </c:pt>
                <c:pt idx="91">
                  <c:v>-18400</c:v>
                </c:pt>
                <c:pt idx="92">
                  <c:v>-18397</c:v>
                </c:pt>
                <c:pt idx="93">
                  <c:v>-18345</c:v>
                </c:pt>
                <c:pt idx="94">
                  <c:v>-18345</c:v>
                </c:pt>
                <c:pt idx="95">
                  <c:v>-18345</c:v>
                </c:pt>
                <c:pt idx="96">
                  <c:v>-18345</c:v>
                </c:pt>
                <c:pt idx="97">
                  <c:v>-18344</c:v>
                </c:pt>
                <c:pt idx="98">
                  <c:v>-18344</c:v>
                </c:pt>
                <c:pt idx="99">
                  <c:v>-18344</c:v>
                </c:pt>
                <c:pt idx="100">
                  <c:v>-18343</c:v>
                </c:pt>
                <c:pt idx="101">
                  <c:v>-18343</c:v>
                </c:pt>
                <c:pt idx="102">
                  <c:v>-18343</c:v>
                </c:pt>
                <c:pt idx="103">
                  <c:v>-18340</c:v>
                </c:pt>
                <c:pt idx="104">
                  <c:v>-18340</c:v>
                </c:pt>
                <c:pt idx="105">
                  <c:v>-18318.5</c:v>
                </c:pt>
                <c:pt idx="106">
                  <c:v>-18084</c:v>
                </c:pt>
                <c:pt idx="107">
                  <c:v>-18027</c:v>
                </c:pt>
                <c:pt idx="108">
                  <c:v>-18027</c:v>
                </c:pt>
                <c:pt idx="109">
                  <c:v>-18025</c:v>
                </c:pt>
                <c:pt idx="110">
                  <c:v>-18019</c:v>
                </c:pt>
                <c:pt idx="111">
                  <c:v>-18019</c:v>
                </c:pt>
                <c:pt idx="112">
                  <c:v>-18019</c:v>
                </c:pt>
                <c:pt idx="113">
                  <c:v>-18019</c:v>
                </c:pt>
                <c:pt idx="114">
                  <c:v>-17989</c:v>
                </c:pt>
                <c:pt idx="115">
                  <c:v>-17979</c:v>
                </c:pt>
                <c:pt idx="116">
                  <c:v>-17956.5</c:v>
                </c:pt>
                <c:pt idx="117">
                  <c:v>-17955.5</c:v>
                </c:pt>
                <c:pt idx="118">
                  <c:v>-17954.5</c:v>
                </c:pt>
                <c:pt idx="119">
                  <c:v>-17954.5</c:v>
                </c:pt>
                <c:pt idx="120">
                  <c:v>-17934</c:v>
                </c:pt>
                <c:pt idx="121">
                  <c:v>-17783.5</c:v>
                </c:pt>
                <c:pt idx="122">
                  <c:v>-17732.5</c:v>
                </c:pt>
                <c:pt idx="123">
                  <c:v>-17693.5</c:v>
                </c:pt>
                <c:pt idx="124">
                  <c:v>-17667</c:v>
                </c:pt>
                <c:pt idx="125">
                  <c:v>-17665</c:v>
                </c:pt>
                <c:pt idx="126">
                  <c:v>-17663</c:v>
                </c:pt>
                <c:pt idx="127">
                  <c:v>-17663</c:v>
                </c:pt>
                <c:pt idx="128">
                  <c:v>-17663</c:v>
                </c:pt>
                <c:pt idx="129">
                  <c:v>-17663</c:v>
                </c:pt>
                <c:pt idx="130">
                  <c:v>-17663</c:v>
                </c:pt>
                <c:pt idx="131">
                  <c:v>-13387</c:v>
                </c:pt>
                <c:pt idx="132">
                  <c:v>-10923</c:v>
                </c:pt>
                <c:pt idx="133">
                  <c:v>-9418</c:v>
                </c:pt>
                <c:pt idx="134">
                  <c:v>-9417</c:v>
                </c:pt>
                <c:pt idx="135">
                  <c:v>-9101</c:v>
                </c:pt>
                <c:pt idx="136">
                  <c:v>-7668</c:v>
                </c:pt>
                <c:pt idx="137">
                  <c:v>-7593</c:v>
                </c:pt>
                <c:pt idx="138">
                  <c:v>-7566</c:v>
                </c:pt>
                <c:pt idx="139">
                  <c:v>-7565</c:v>
                </c:pt>
                <c:pt idx="140">
                  <c:v>-6542.5</c:v>
                </c:pt>
                <c:pt idx="141">
                  <c:v>-6541.5</c:v>
                </c:pt>
                <c:pt idx="142">
                  <c:v>-6516</c:v>
                </c:pt>
                <c:pt idx="143">
                  <c:v>-6201</c:v>
                </c:pt>
                <c:pt idx="144">
                  <c:v>-6201</c:v>
                </c:pt>
                <c:pt idx="145">
                  <c:v>-6201</c:v>
                </c:pt>
                <c:pt idx="146">
                  <c:v>-6153</c:v>
                </c:pt>
                <c:pt idx="147">
                  <c:v>-6153</c:v>
                </c:pt>
                <c:pt idx="148">
                  <c:v>-6153</c:v>
                </c:pt>
                <c:pt idx="149">
                  <c:v>-5522</c:v>
                </c:pt>
                <c:pt idx="150">
                  <c:v>-5522</c:v>
                </c:pt>
                <c:pt idx="151">
                  <c:v>-3698</c:v>
                </c:pt>
                <c:pt idx="152">
                  <c:v>-3649</c:v>
                </c:pt>
                <c:pt idx="153">
                  <c:v>-2924</c:v>
                </c:pt>
                <c:pt idx="154">
                  <c:v>-2594</c:v>
                </c:pt>
                <c:pt idx="155">
                  <c:v>-2230</c:v>
                </c:pt>
                <c:pt idx="156">
                  <c:v>-1818</c:v>
                </c:pt>
                <c:pt idx="157">
                  <c:v>-1553</c:v>
                </c:pt>
                <c:pt idx="158">
                  <c:v>-1229</c:v>
                </c:pt>
                <c:pt idx="159">
                  <c:v>-853.5</c:v>
                </c:pt>
                <c:pt idx="160">
                  <c:v>-829.5</c:v>
                </c:pt>
                <c:pt idx="161">
                  <c:v>-825</c:v>
                </c:pt>
                <c:pt idx="162">
                  <c:v>-465.5</c:v>
                </c:pt>
                <c:pt idx="163">
                  <c:v>-460</c:v>
                </c:pt>
                <c:pt idx="164">
                  <c:v>-124</c:v>
                </c:pt>
                <c:pt idx="165">
                  <c:v>-120.5</c:v>
                </c:pt>
                <c:pt idx="166">
                  <c:v>-97</c:v>
                </c:pt>
                <c:pt idx="167">
                  <c:v>-82.5</c:v>
                </c:pt>
                <c:pt idx="168">
                  <c:v>-44</c:v>
                </c:pt>
                <c:pt idx="169">
                  <c:v>0</c:v>
                </c:pt>
                <c:pt idx="170">
                  <c:v>253</c:v>
                </c:pt>
                <c:pt idx="171">
                  <c:v>266</c:v>
                </c:pt>
                <c:pt idx="172">
                  <c:v>930.5</c:v>
                </c:pt>
                <c:pt idx="173">
                  <c:v>994</c:v>
                </c:pt>
                <c:pt idx="174">
                  <c:v>1020.5</c:v>
                </c:pt>
                <c:pt idx="175">
                  <c:v>1342</c:v>
                </c:pt>
                <c:pt idx="176">
                  <c:v>1342</c:v>
                </c:pt>
                <c:pt idx="177">
                  <c:v>1362</c:v>
                </c:pt>
                <c:pt idx="178">
                  <c:v>1362</c:v>
                </c:pt>
                <c:pt idx="179">
                  <c:v>1633</c:v>
                </c:pt>
                <c:pt idx="180">
                  <c:v>1633</c:v>
                </c:pt>
                <c:pt idx="181">
                  <c:v>1714</c:v>
                </c:pt>
                <c:pt idx="182">
                  <c:v>2061</c:v>
                </c:pt>
                <c:pt idx="183">
                  <c:v>2062</c:v>
                </c:pt>
                <c:pt idx="184">
                  <c:v>2064.5</c:v>
                </c:pt>
                <c:pt idx="185">
                  <c:v>2438</c:v>
                </c:pt>
                <c:pt idx="186">
                  <c:v>2453</c:v>
                </c:pt>
                <c:pt idx="187">
                  <c:v>2794.5</c:v>
                </c:pt>
                <c:pt idx="188">
                  <c:v>2794.5</c:v>
                </c:pt>
                <c:pt idx="189">
                  <c:v>3165</c:v>
                </c:pt>
                <c:pt idx="190">
                  <c:v>3170</c:v>
                </c:pt>
                <c:pt idx="191">
                  <c:v>3182</c:v>
                </c:pt>
                <c:pt idx="192">
                  <c:v>3482</c:v>
                </c:pt>
                <c:pt idx="193">
                  <c:v>3486.5</c:v>
                </c:pt>
                <c:pt idx="194">
                  <c:v>5307</c:v>
                </c:pt>
                <c:pt idx="195">
                  <c:v>5929.5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44">
                  <c:v>-1.393387812964169E-2</c:v>
                </c:pt>
                <c:pt idx="145">
                  <c:v>-1.393387812964169E-2</c:v>
                </c:pt>
                <c:pt idx="146">
                  <c:v>-1.3809843642549342E-2</c:v>
                </c:pt>
                <c:pt idx="147">
                  <c:v>-1.3809843642549342E-2</c:v>
                </c:pt>
                <c:pt idx="148">
                  <c:v>-1.3809843642549342E-2</c:v>
                </c:pt>
                <c:pt idx="149">
                  <c:v>-1.2179306947647871E-2</c:v>
                </c:pt>
                <c:pt idx="150">
                  <c:v>-1.2179306947647871E-2</c:v>
                </c:pt>
                <c:pt idx="151">
                  <c:v>-7.4659964381387032E-3</c:v>
                </c:pt>
                <c:pt idx="152">
                  <c:v>-7.3393778992319331E-3</c:v>
                </c:pt>
                <c:pt idx="153">
                  <c:v>-5.4659403337746154E-3</c:v>
                </c:pt>
                <c:pt idx="154">
                  <c:v>-4.6132032350147331E-3</c:v>
                </c:pt>
                <c:pt idx="155">
                  <c:v>-3.6726083745644384E-3</c:v>
                </c:pt>
                <c:pt idx="156">
                  <c:v>-2.6079790270217978E-3</c:v>
                </c:pt>
                <c:pt idx="157">
                  <c:v>-1.9232052961994685E-3</c:v>
                </c:pt>
                <c:pt idx="158">
                  <c:v>-1.0859725083261292E-3</c:v>
                </c:pt>
                <c:pt idx="159">
                  <c:v>-1.1566105200996012E-4</c:v>
                </c:pt>
                <c:pt idx="160">
                  <c:v>-5.3643808463786722E-5</c:v>
                </c:pt>
                <c:pt idx="161">
                  <c:v>-4.2015575298879563E-5</c:v>
                </c:pt>
                <c:pt idx="162">
                  <c:v>8.8695105198650752E-4</c:v>
                </c:pt>
                <c:pt idx="163">
                  <c:v>9.0116333696583888E-4</c:v>
                </c:pt>
                <c:pt idx="164">
                  <c:v>1.7694047466122644E-3</c:v>
                </c:pt>
                <c:pt idx="165">
                  <c:v>1.7784489279627481E-3</c:v>
                </c:pt>
                <c:pt idx="166">
                  <c:v>1.8391741456017094E-3</c:v>
                </c:pt>
                <c:pt idx="167">
                  <c:v>1.8766428969108557E-3</c:v>
                </c:pt>
                <c:pt idx="168">
                  <c:v>1.9761288917661754E-3</c:v>
                </c:pt>
                <c:pt idx="169">
                  <c:v>2.0898271716008263E-3</c:v>
                </c:pt>
                <c:pt idx="170">
                  <c:v>2.7435922806500696E-3</c:v>
                </c:pt>
                <c:pt idx="171">
                  <c:v>2.7771849542375798E-3</c:v>
                </c:pt>
                <c:pt idx="172">
                  <c:v>4.4942873849222516E-3</c:v>
                </c:pt>
                <c:pt idx="173">
                  <c:v>4.6583746751381692E-3</c:v>
                </c:pt>
                <c:pt idx="174">
                  <c:v>4.7268520482204018E-3</c:v>
                </c:pt>
                <c:pt idx="175">
                  <c:v>5.557624706557681E-3</c:v>
                </c:pt>
                <c:pt idx="176">
                  <c:v>5.557624706557681E-3</c:v>
                </c:pt>
                <c:pt idx="177">
                  <c:v>5.609305742846158E-3</c:v>
                </c:pt>
                <c:pt idx="178">
                  <c:v>5.609305742846158E-3</c:v>
                </c:pt>
                <c:pt idx="179">
                  <c:v>6.3095837845550317E-3</c:v>
                </c:pt>
                <c:pt idx="180">
                  <c:v>6.3095837845550317E-3</c:v>
                </c:pt>
                <c:pt idx="181">
                  <c:v>6.5188919815233667E-3</c:v>
                </c:pt>
                <c:pt idx="182">
                  <c:v>7.4155579611284543E-3</c:v>
                </c:pt>
                <c:pt idx="183">
                  <c:v>7.4181420129428785E-3</c:v>
                </c:pt>
                <c:pt idx="184">
                  <c:v>7.4246021424789381E-3</c:v>
                </c:pt>
                <c:pt idx="185">
                  <c:v>8.3897454951662592E-3</c:v>
                </c:pt>
                <c:pt idx="186">
                  <c:v>8.4285062723826187E-3</c:v>
                </c:pt>
                <c:pt idx="187">
                  <c:v>9.310959967008375E-3</c:v>
                </c:pt>
                <c:pt idx="188">
                  <c:v>9.310959967008375E-3</c:v>
                </c:pt>
                <c:pt idx="189">
                  <c:v>1.0268351164252424E-2</c:v>
                </c:pt>
                <c:pt idx="190">
                  <c:v>1.0281271423324544E-2</c:v>
                </c:pt>
                <c:pt idx="191">
                  <c:v>1.0312280045097631E-2</c:v>
                </c:pt>
                <c:pt idx="192">
                  <c:v>1.1087495589424796E-2</c:v>
                </c:pt>
                <c:pt idx="193">
                  <c:v>1.1099123822589704E-2</c:v>
                </c:pt>
                <c:pt idx="194">
                  <c:v>1.5803390150748386E-2</c:v>
                </c:pt>
                <c:pt idx="195">
                  <c:v>1.7411962405227258E-2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AE-4F48-B540-6F6CE8D7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83760"/>
        <c:axId val="1"/>
      </c:scatterChart>
      <c:valAx>
        <c:axId val="68438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829477768029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8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98322283057352"/>
          <c:y val="0.9204921861831491"/>
          <c:w val="0.5895632086891818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552450</xdr:colOff>
      <xdr:row>18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B44182C-1089-965C-4E46-CE9CDB93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27</xdr:col>
      <xdr:colOff>542925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C5E1522-573A-7423-DBBC-EFEEF692D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0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" t="s">
        <v>34</v>
      </c>
      <c r="B1" s="2"/>
      <c r="C1" s="2"/>
      <c r="D1" s="2"/>
    </row>
    <row r="2" spans="1:6" s="24" customFormat="1" ht="12.95" customHeight="1">
      <c r="A2" s="24" t="s">
        <v>25</v>
      </c>
      <c r="B2" s="77" t="s">
        <v>681</v>
      </c>
    </row>
    <row r="3" spans="1:6" s="24" customFormat="1" ht="12.95" customHeight="1" thickBot="1"/>
    <row r="4" spans="1:6" s="24" customFormat="1" ht="12.95" customHeight="1" thickBot="1">
      <c r="A4" s="24" t="s">
        <v>35</v>
      </c>
      <c r="C4" s="25">
        <v>25244.652999999998</v>
      </c>
      <c r="D4" s="26">
        <v>1.0191859999999999</v>
      </c>
    </row>
    <row r="5" spans="1:6" s="24" customFormat="1" ht="12.95" customHeight="1">
      <c r="A5" s="27" t="s">
        <v>30</v>
      </c>
      <c r="C5" s="28">
        <v>-9.5</v>
      </c>
      <c r="D5" s="24" t="s">
        <v>31</v>
      </c>
    </row>
    <row r="6" spans="1:6" s="24" customFormat="1" ht="12.95" customHeight="1">
      <c r="A6" s="29" t="s">
        <v>2</v>
      </c>
    </row>
    <row r="7" spans="1:6" s="24" customFormat="1" ht="12.95" customHeight="1">
      <c r="A7" s="24" t="s">
        <v>3</v>
      </c>
      <c r="C7" s="24">
        <v>54233.536</v>
      </c>
      <c r="D7" s="77" t="s">
        <v>680</v>
      </c>
      <c r="E7" s="24">
        <v>25244.652999999998</v>
      </c>
    </row>
    <row r="8" spans="1:6" s="24" customFormat="1" ht="12.95" customHeight="1">
      <c r="A8" s="24" t="s">
        <v>4</v>
      </c>
      <c r="C8" s="24">
        <v>1.019199</v>
      </c>
      <c r="D8" s="77" t="s">
        <v>680</v>
      </c>
      <c r="E8" s="24">
        <v>1.0191859999999999</v>
      </c>
    </row>
    <row r="9" spans="1:6" s="24" customFormat="1" ht="12.95" customHeight="1">
      <c r="A9" s="30" t="s">
        <v>49</v>
      </c>
      <c r="B9" s="31">
        <v>165</v>
      </c>
      <c r="C9" s="32" t="str">
        <f>"F"&amp;B9</f>
        <v>F165</v>
      </c>
      <c r="D9" s="33" t="str">
        <f>"G"&amp;B9</f>
        <v>G165</v>
      </c>
    </row>
    <row r="10" spans="1:6" s="24" customFormat="1" ht="12.95" customHeight="1" thickBot="1">
      <c r="C10" s="34" t="s">
        <v>21</v>
      </c>
      <c r="D10" s="34" t="s">
        <v>22</v>
      </c>
    </row>
    <row r="11" spans="1:6" s="24" customFormat="1" ht="12.95" customHeight="1">
      <c r="A11" s="24" t="s">
        <v>17</v>
      </c>
      <c r="C11" s="33">
        <f ca="1">INTERCEPT(INDIRECT($D$9):G990,INDIRECT($C$9):F990)</f>
        <v>2.0898271716008263E-3</v>
      </c>
      <c r="D11" s="35"/>
    </row>
    <row r="12" spans="1:6" s="24" customFormat="1" ht="12.95" customHeight="1">
      <c r="A12" s="24" t="s">
        <v>18</v>
      </c>
      <c r="C12" s="33">
        <f ca="1">SLOPE(INDIRECT($D$9):G990,INDIRECT($C$9):F990)</f>
        <v>2.5840518144238856E-6</v>
      </c>
      <c r="D12" s="35"/>
      <c r="E12" s="71" t="s">
        <v>676</v>
      </c>
      <c r="F12" s="73" t="s">
        <v>679</v>
      </c>
    </row>
    <row r="13" spans="1:6" s="24" customFormat="1" ht="12.95" customHeight="1">
      <c r="A13" s="24" t="s">
        <v>20</v>
      </c>
      <c r="C13" s="35" t="s">
        <v>15</v>
      </c>
      <c r="E13" s="69" t="s">
        <v>51</v>
      </c>
      <c r="F13" s="74">
        <v>1</v>
      </c>
    </row>
    <row r="14" spans="1:6" s="24" customFormat="1" ht="12.95" customHeight="1">
      <c r="E14" s="69" t="s">
        <v>32</v>
      </c>
      <c r="F14" s="72">
        <f ca="1">NOW()+15018.5+$C$5/24</f>
        <v>60576.737084374996</v>
      </c>
    </row>
    <row r="15" spans="1:6" s="24" customFormat="1" ht="12.95" customHeight="1">
      <c r="A15" s="36" t="s">
        <v>19</v>
      </c>
      <c r="C15" s="37">
        <f ca="1">(C7+C11)+(C8+C12)*INT(MAX(F21:F3531))</f>
        <v>60276.384281670376</v>
      </c>
      <c r="E15" s="69" t="s">
        <v>52</v>
      </c>
      <c r="F15" s="72">
        <f ca="1">ROUND(2*($F$14-$C$7)/$C$8,0)/2+$F$13</f>
        <v>6224.5</v>
      </c>
    </row>
    <row r="16" spans="1:6" s="24" customFormat="1" ht="12.95" customHeight="1">
      <c r="A16" s="29" t="s">
        <v>5</v>
      </c>
      <c r="C16" s="39">
        <f ca="1">+C8+C12</f>
        <v>1.0192015840518145</v>
      </c>
      <c r="E16" s="69" t="s">
        <v>33</v>
      </c>
      <c r="F16" s="72">
        <f ca="1">ROUND(2*($F$14-$C$15)/$C$16,0)/2+$F$13</f>
        <v>295.5</v>
      </c>
    </row>
    <row r="17" spans="1:21" s="24" customFormat="1" ht="12.95" customHeight="1" thickBot="1">
      <c r="A17" s="38" t="s">
        <v>29</v>
      </c>
      <c r="C17" s="24">
        <f>COUNT(C21:C2189)</f>
        <v>196</v>
      </c>
      <c r="E17" s="69" t="s">
        <v>677</v>
      </c>
      <c r="F17" s="75">
        <f ca="1">+$C$15+$C$16*$F$16-15018.5-$C$5/24</f>
        <v>45559.454183091024</v>
      </c>
    </row>
    <row r="18" spans="1:21" s="24" customFormat="1" ht="12.95" customHeight="1" thickTop="1" thickBot="1">
      <c r="A18" s="29" t="s">
        <v>6</v>
      </c>
      <c r="C18" s="40">
        <f ca="1">+C15</f>
        <v>60276.384281670376</v>
      </c>
      <c r="D18" s="68">
        <f ca="1">+C16</f>
        <v>1.0192015840518145</v>
      </c>
      <c r="E18" s="70" t="s">
        <v>678</v>
      </c>
      <c r="F18" s="76">
        <f ca="1">+($C$15+$C$16*$F$16)-($C$16/2)-15018.5-$C$5/24</f>
        <v>45558.944582298995</v>
      </c>
    </row>
    <row r="19" spans="1:21" s="24" customFormat="1" ht="12.95" customHeight="1" thickTop="1">
      <c r="E19" s="38"/>
      <c r="F19" s="41"/>
    </row>
    <row r="20" spans="1:21" s="24" customFormat="1" ht="12.95" customHeight="1" thickBot="1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42" t="s">
        <v>72</v>
      </c>
      <c r="I20" s="42" t="s">
        <v>75</v>
      </c>
      <c r="J20" s="42" t="s">
        <v>69</v>
      </c>
      <c r="K20" s="42" t="s">
        <v>67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34" t="s">
        <v>16</v>
      </c>
      <c r="U20" s="44" t="s">
        <v>669</v>
      </c>
    </row>
    <row r="21" spans="1:21" s="24" customFormat="1" ht="12.95" customHeight="1">
      <c r="A21" s="45" t="s">
        <v>82</v>
      </c>
      <c r="B21" s="46" t="s">
        <v>46</v>
      </c>
      <c r="C21" s="45">
        <v>25242.629000000001</v>
      </c>
      <c r="D21" s="45" t="s">
        <v>75</v>
      </c>
      <c r="E21" s="24">
        <f>+(C21-C$7)/C$8</f>
        <v>-28444.795373621833</v>
      </c>
      <c r="F21" s="24">
        <f>ROUND(2*E21,0)/2</f>
        <v>-28445</v>
      </c>
      <c r="G21" s="24">
        <f>+C21-(C$7+F21*C$8)</f>
        <v>0.20855500000106986</v>
      </c>
      <c r="I21" s="24">
        <f>+G21</f>
        <v>0.20855500000106986</v>
      </c>
      <c r="Q21" s="47">
        <f>+C21-15018.5</f>
        <v>10224.129000000001</v>
      </c>
    </row>
    <row r="22" spans="1:21" s="24" customFormat="1" ht="12.95" customHeight="1">
      <c r="A22" s="45" t="s">
        <v>82</v>
      </c>
      <c r="B22" s="46" t="s">
        <v>46</v>
      </c>
      <c r="C22" s="45">
        <v>25243.668000000001</v>
      </c>
      <c r="D22" s="45" t="s">
        <v>75</v>
      </c>
      <c r="E22" s="24">
        <f>+(C22-C$7)/C$8</f>
        <v>-28443.77594562004</v>
      </c>
      <c r="F22" s="24">
        <f>ROUND(2*E22,0)/2</f>
        <v>-28444</v>
      </c>
      <c r="G22" s="24">
        <f>+C22-(C$7+F22*C$8)</f>
        <v>0.22835599999962142</v>
      </c>
      <c r="I22" s="24">
        <f>+G22</f>
        <v>0.22835599999962142</v>
      </c>
      <c r="Q22" s="47">
        <f>+C22-15018.5</f>
        <v>10225.168000000001</v>
      </c>
    </row>
    <row r="23" spans="1:21" s="24" customFormat="1" ht="12.95" customHeight="1">
      <c r="A23" s="45" t="s">
        <v>82</v>
      </c>
      <c r="B23" s="46" t="s">
        <v>46</v>
      </c>
      <c r="C23" s="45">
        <v>25244.623</v>
      </c>
      <c r="D23" s="45" t="s">
        <v>75</v>
      </c>
      <c r="E23" s="24">
        <f>+(C23-C$7)/C$8</f>
        <v>-28442.838935281532</v>
      </c>
      <c r="F23" s="24">
        <f>ROUND(2*E23,0)/2</f>
        <v>-28443</v>
      </c>
      <c r="G23" s="24">
        <f>+C23-(C$7+F23*C$8)</f>
        <v>0.16415699999924982</v>
      </c>
      <c r="I23" s="24">
        <f>+G23</f>
        <v>0.16415699999924982</v>
      </c>
      <c r="Q23" s="47">
        <f>+C23-15018.5</f>
        <v>10226.123</v>
      </c>
    </row>
    <row r="24" spans="1:21" s="24" customFormat="1" ht="12.95" customHeight="1">
      <c r="A24" s="24" t="s">
        <v>13</v>
      </c>
      <c r="B24" s="35"/>
      <c r="C24" s="48">
        <v>25244.652999999998</v>
      </c>
      <c r="D24" s="48" t="s">
        <v>15</v>
      </c>
      <c r="E24" s="24">
        <f>+(C24-C$7)/C$8</f>
        <v>-28442.809500401789</v>
      </c>
      <c r="F24" s="24">
        <f>ROUND(2*E24,0)/2</f>
        <v>-28443</v>
      </c>
      <c r="G24" s="24">
        <f>+C24-(C$7+F24*C$8)</f>
        <v>0.19415699999808567</v>
      </c>
      <c r="H24" s="24">
        <f>+G24</f>
        <v>0.19415699999808567</v>
      </c>
      <c r="Q24" s="47">
        <f>+C24-15018.5</f>
        <v>10226.152999999998</v>
      </c>
    </row>
    <row r="25" spans="1:21" s="24" customFormat="1" ht="12.95" customHeight="1">
      <c r="A25" s="45" t="s">
        <v>82</v>
      </c>
      <c r="B25" s="46" t="s">
        <v>40</v>
      </c>
      <c r="C25" s="45">
        <v>25355.330999999998</v>
      </c>
      <c r="D25" s="45" t="s">
        <v>75</v>
      </c>
      <c r="E25" s="24">
        <f>+(C25-C$7)/C$8</f>
        <v>-28334.216379725651</v>
      </c>
      <c r="F25" s="24">
        <f>ROUND(2*E25,0)/2</f>
        <v>-28334</v>
      </c>
      <c r="G25" s="24">
        <f>+C25-(C$7+F25*C$8)</f>
        <v>-0.22053400000368129</v>
      </c>
      <c r="I25" s="24">
        <f>+G25</f>
        <v>-0.22053400000368129</v>
      </c>
      <c r="Q25" s="47">
        <f>+C25-15018.5</f>
        <v>10336.830999999998</v>
      </c>
    </row>
    <row r="26" spans="1:21" s="24" customFormat="1" ht="12.95" customHeight="1">
      <c r="A26" s="45" t="s">
        <v>82</v>
      </c>
      <c r="B26" s="46" t="s">
        <v>40</v>
      </c>
      <c r="C26" s="45">
        <v>25361.357</v>
      </c>
      <c r="D26" s="45" t="s">
        <v>75</v>
      </c>
      <c r="E26" s="24">
        <f>+(C26-C$7)/C$8</f>
        <v>-28328.303893547778</v>
      </c>
      <c r="F26" s="24">
        <f>ROUND(2*E26,0)/2</f>
        <v>-28328.5</v>
      </c>
      <c r="G26" s="24">
        <f>+C26-(C$7+F26*C$8)</f>
        <v>0.19987149999724352</v>
      </c>
      <c r="I26" s="24">
        <f>+G26</f>
        <v>0.19987149999724352</v>
      </c>
      <c r="Q26" s="47">
        <f>+C26-15018.5</f>
        <v>10342.857</v>
      </c>
    </row>
    <row r="27" spans="1:21" s="24" customFormat="1" ht="12.95" customHeight="1">
      <c r="A27" s="45" t="s">
        <v>82</v>
      </c>
      <c r="B27" s="46" t="s">
        <v>40</v>
      </c>
      <c r="C27" s="45">
        <v>25532.629000000001</v>
      </c>
      <c r="D27" s="45" t="s">
        <v>75</v>
      </c>
      <c r="E27" s="24">
        <f>+(C27-C$7)/C$8</f>
        <v>-28160.258202765111</v>
      </c>
      <c r="F27" s="24">
        <f>ROUND(2*E27,0)/2</f>
        <v>-28160.5</v>
      </c>
      <c r="G27" s="24">
        <f>+C27-(C$7+F27*C$8)</f>
        <v>0.24643949999881443</v>
      </c>
      <c r="I27" s="24">
        <f>+G27</f>
        <v>0.24643949999881443</v>
      </c>
      <c r="Q27" s="47">
        <f>+C27-15018.5</f>
        <v>10514.129000000001</v>
      </c>
    </row>
    <row r="28" spans="1:21" s="24" customFormat="1" ht="12.95" customHeight="1">
      <c r="A28" s="45" t="s">
        <v>82</v>
      </c>
      <c r="B28" s="46" t="s">
        <v>40</v>
      </c>
      <c r="C28" s="45">
        <v>25536.605</v>
      </c>
      <c r="D28" s="45" t="s">
        <v>75</v>
      </c>
      <c r="E28" s="24">
        <f>+(C28-C$7)/C$8</f>
        <v>-28156.357100036403</v>
      </c>
      <c r="F28" s="24">
        <f>ROUND(2*E28,0)/2</f>
        <v>-28156.5</v>
      </c>
      <c r="G28" s="24">
        <f>+C28-(C$7+F28*C$8)</f>
        <v>0.14564350000000559</v>
      </c>
      <c r="I28" s="24">
        <f>+G28</f>
        <v>0.14564350000000559</v>
      </c>
      <c r="Q28" s="47">
        <f>+C28-15018.5</f>
        <v>10518.105</v>
      </c>
    </row>
    <row r="29" spans="1:21" s="24" customFormat="1" ht="12.95" customHeight="1">
      <c r="A29" s="45" t="s">
        <v>82</v>
      </c>
      <c r="B29" s="46" t="s">
        <v>40</v>
      </c>
      <c r="C29" s="45">
        <v>25590.668000000001</v>
      </c>
      <c r="D29" s="45" t="s">
        <v>75</v>
      </c>
      <c r="E29" s="24">
        <f>+(C29-C$7)/C$8</f>
        <v>-28103.312503250101</v>
      </c>
      <c r="F29" s="24">
        <f>ROUND(2*E29,0)/2</f>
        <v>-28103.5</v>
      </c>
      <c r="G29" s="24">
        <f>+C29-(C$7+F29*C$8)</f>
        <v>0.19109649999882095</v>
      </c>
      <c r="I29" s="24">
        <f>+G29</f>
        <v>0.19109649999882095</v>
      </c>
      <c r="Q29" s="47">
        <f>+C29-15018.5</f>
        <v>10572.168000000001</v>
      </c>
    </row>
    <row r="30" spans="1:21" s="24" customFormat="1" ht="12.95" customHeight="1">
      <c r="A30" s="45" t="s">
        <v>82</v>
      </c>
      <c r="B30" s="46" t="s">
        <v>46</v>
      </c>
      <c r="C30" s="45">
        <v>25619.65</v>
      </c>
      <c r="D30" s="45" t="s">
        <v>75</v>
      </c>
      <c r="E30" s="24">
        <f>+(C30-C$7)/C$8</f>
        <v>-28074.876447092276</v>
      </c>
      <c r="F30" s="24">
        <f>ROUND(2*E30,0)/2</f>
        <v>-28075</v>
      </c>
      <c r="G30" s="24">
        <f>+C30-(C$7+F30*C$8)</f>
        <v>0.1259250000002794</v>
      </c>
      <c r="I30" s="24">
        <f>+G30</f>
        <v>0.1259250000002794</v>
      </c>
      <c r="Q30" s="47">
        <f>+C30-15018.5</f>
        <v>10601.150000000001</v>
      </c>
    </row>
    <row r="31" spans="1:21" s="24" customFormat="1" ht="12.95" customHeight="1">
      <c r="A31" s="45" t="s">
        <v>82</v>
      </c>
      <c r="B31" s="46" t="s">
        <v>46</v>
      </c>
      <c r="C31" s="45">
        <v>25653.358</v>
      </c>
      <c r="D31" s="45" t="s">
        <v>75</v>
      </c>
      <c r="E31" s="24">
        <f>+(C31-C$7)/C$8</f>
        <v>-28041.803416212144</v>
      </c>
      <c r="F31" s="24">
        <f>ROUND(2*E31,0)/2</f>
        <v>-28042</v>
      </c>
      <c r="G31" s="24">
        <f>+C31-(C$7+F31*C$8)</f>
        <v>0.20035799999823212</v>
      </c>
      <c r="I31" s="24">
        <f>+G31</f>
        <v>0.20035799999823212</v>
      </c>
      <c r="Q31" s="47">
        <f>+C31-15018.5</f>
        <v>10634.858</v>
      </c>
    </row>
    <row r="32" spans="1:21" s="24" customFormat="1" ht="12.95" customHeight="1">
      <c r="A32" s="45" t="s">
        <v>82</v>
      </c>
      <c r="B32" s="46" t="s">
        <v>46</v>
      </c>
      <c r="C32" s="45">
        <v>25653.383000000002</v>
      </c>
      <c r="D32" s="45" t="s">
        <v>75</v>
      </c>
      <c r="E32" s="24">
        <f>+(C32-C$7)/C$8</f>
        <v>-28041.778887145691</v>
      </c>
      <c r="F32" s="24">
        <f>ROUND(2*E32,0)/2</f>
        <v>-28042</v>
      </c>
      <c r="G32" s="24">
        <f>+C32-(C$7+F32*C$8)</f>
        <v>0.22535799999968731</v>
      </c>
      <c r="I32" s="24">
        <f>+G32</f>
        <v>0.22535799999968731</v>
      </c>
      <c r="Q32" s="47">
        <f>+C32-15018.5</f>
        <v>10634.883000000002</v>
      </c>
    </row>
    <row r="33" spans="1:17" s="24" customFormat="1" ht="12.95" customHeight="1">
      <c r="A33" s="45" t="s">
        <v>82</v>
      </c>
      <c r="B33" s="46" t="s">
        <v>40</v>
      </c>
      <c r="C33" s="45">
        <v>25685.484</v>
      </c>
      <c r="D33" s="45" t="s">
        <v>75</v>
      </c>
      <c r="E33" s="24">
        <f>+(C33-C$7)/C$8</f>
        <v>-28010.282584657169</v>
      </c>
      <c r="F33" s="24">
        <f>ROUND(2*E33,0)/2</f>
        <v>-28010.5</v>
      </c>
      <c r="G33" s="24">
        <f>+C33-(C$7+F33*C$8)</f>
        <v>0.22158950000084587</v>
      </c>
      <c r="I33" s="24">
        <f>+G33</f>
        <v>0.22158950000084587</v>
      </c>
      <c r="Q33" s="47">
        <f>+C33-15018.5</f>
        <v>10666.984</v>
      </c>
    </row>
    <row r="34" spans="1:17" s="24" customFormat="1" ht="12.95" customHeight="1">
      <c r="A34" s="45" t="s">
        <v>82</v>
      </c>
      <c r="B34" s="46" t="s">
        <v>46</v>
      </c>
      <c r="C34" s="45">
        <v>25706.376</v>
      </c>
      <c r="D34" s="45" t="s">
        <v>75</v>
      </c>
      <c r="E34" s="24">
        <f>+(C34-C$7)/C$8</f>
        <v>-27989.784134403588</v>
      </c>
      <c r="F34" s="24">
        <f>ROUND(2*E34,0)/2</f>
        <v>-27990</v>
      </c>
      <c r="G34" s="24">
        <f>+C34-(C$7+F34*C$8)</f>
        <v>0.22001000000091153</v>
      </c>
      <c r="I34" s="24">
        <f>+G34</f>
        <v>0.22001000000091153</v>
      </c>
      <c r="Q34" s="47">
        <f>+C34-15018.5</f>
        <v>10687.876</v>
      </c>
    </row>
    <row r="35" spans="1:17" s="24" customFormat="1" ht="12.95" customHeight="1">
      <c r="A35" s="45" t="s">
        <v>82</v>
      </c>
      <c r="B35" s="46" t="s">
        <v>46</v>
      </c>
      <c r="C35" s="45">
        <v>25708.334999999999</v>
      </c>
      <c r="D35" s="45" t="s">
        <v>75</v>
      </c>
      <c r="E35" s="24">
        <f>+(C35-C$7)/C$8</f>
        <v>-27987.862036756316</v>
      </c>
      <c r="F35" s="24">
        <f>ROUND(2*E35,0)/2</f>
        <v>-27988</v>
      </c>
      <c r="G35" s="24">
        <f>+C35-(C$7+F35*C$8)</f>
        <v>0.14061199999923701</v>
      </c>
      <c r="I35" s="24">
        <f>+G35</f>
        <v>0.14061199999923701</v>
      </c>
      <c r="Q35" s="47">
        <f>+C35-15018.5</f>
        <v>10689.834999999999</v>
      </c>
    </row>
    <row r="36" spans="1:17" s="24" customFormat="1" ht="12.95" customHeight="1">
      <c r="A36" s="45" t="s">
        <v>82</v>
      </c>
      <c r="B36" s="46" t="s">
        <v>46</v>
      </c>
      <c r="C36" s="45">
        <v>25981.481</v>
      </c>
      <c r="D36" s="45" t="s">
        <v>75</v>
      </c>
      <c r="E36" s="24">
        <f>+(C36-C$7)/C$8</f>
        <v>-27719.861381339662</v>
      </c>
      <c r="F36" s="24">
        <f>ROUND(2*E36,0)/2</f>
        <v>-27720</v>
      </c>
      <c r="G36" s="24">
        <f>+C36-(C$7+F36*C$8)</f>
        <v>0.14127999999982421</v>
      </c>
      <c r="I36" s="24">
        <f>+G36</f>
        <v>0.14127999999982421</v>
      </c>
      <c r="Q36" s="47">
        <f>+C36-15018.5</f>
        <v>10962.981</v>
      </c>
    </row>
    <row r="37" spans="1:17" s="24" customFormat="1" ht="12.95" customHeight="1">
      <c r="A37" s="45" t="s">
        <v>82</v>
      </c>
      <c r="B37" s="46" t="s">
        <v>46</v>
      </c>
      <c r="C37" s="45">
        <v>26027.403999999999</v>
      </c>
      <c r="D37" s="45" t="s">
        <v>75</v>
      </c>
      <c r="E37" s="24">
        <f>+(C37-C$7)/C$8</f>
        <v>-27674.803448590512</v>
      </c>
      <c r="F37" s="24">
        <f>ROUND(2*E37,0)/2</f>
        <v>-27675</v>
      </c>
      <c r="G37" s="24">
        <f>+C37-(C$7+F37*C$8)</f>
        <v>0.20032499999797437</v>
      </c>
      <c r="I37" s="24">
        <f>+G37</f>
        <v>0.20032499999797437</v>
      </c>
      <c r="Q37" s="47">
        <f>+C37-15018.5</f>
        <v>11008.903999999999</v>
      </c>
    </row>
    <row r="38" spans="1:17" s="24" customFormat="1" ht="12.95" customHeight="1">
      <c r="A38" s="45" t="s">
        <v>82</v>
      </c>
      <c r="B38" s="46" t="s">
        <v>46</v>
      </c>
      <c r="C38" s="45">
        <v>26029.481</v>
      </c>
      <c r="D38" s="45" t="s">
        <v>75</v>
      </c>
      <c r="E38" s="24">
        <f>+(C38-C$7)/C$8</f>
        <v>-27672.765573749584</v>
      </c>
      <c r="F38" s="24">
        <f>ROUND(2*E38,0)/2</f>
        <v>-27673</v>
      </c>
      <c r="G38" s="24">
        <f>+C38-(C$7+F38*C$8)</f>
        <v>0.23892699999851175</v>
      </c>
      <c r="I38" s="24">
        <f>+G38</f>
        <v>0.23892699999851175</v>
      </c>
      <c r="Q38" s="47">
        <f>+C38-15018.5</f>
        <v>11010.981</v>
      </c>
    </row>
    <row r="39" spans="1:17" s="24" customFormat="1" ht="12.95" customHeight="1">
      <c r="A39" s="45" t="s">
        <v>82</v>
      </c>
      <c r="B39" s="46" t="s">
        <v>46</v>
      </c>
      <c r="C39" s="45">
        <v>26030.41</v>
      </c>
      <c r="D39" s="45" t="s">
        <v>75</v>
      </c>
      <c r="E39" s="24">
        <f>+(C39-C$7)/C$8</f>
        <v>-27671.854073640185</v>
      </c>
      <c r="F39" s="24">
        <f>ROUND(2*E39,0)/2</f>
        <v>-27672</v>
      </c>
      <c r="G39" s="24">
        <f>+C39-(C$7+F39*C$8)</f>
        <v>0.14872800000011921</v>
      </c>
      <c r="I39" s="24">
        <f>+G39</f>
        <v>0.14872800000011921</v>
      </c>
      <c r="Q39" s="47">
        <f>+C39-15018.5</f>
        <v>11011.91</v>
      </c>
    </row>
    <row r="40" spans="1:17" s="24" customFormat="1" ht="12.95" customHeight="1">
      <c r="A40" s="45" t="s">
        <v>82</v>
      </c>
      <c r="B40" s="46" t="s">
        <v>46</v>
      </c>
      <c r="C40" s="45">
        <v>26034.421999999999</v>
      </c>
      <c r="D40" s="45" t="s">
        <v>75</v>
      </c>
      <c r="E40" s="24">
        <f>+(C40-C$7)/C$8</f>
        <v>-27667.91764905578</v>
      </c>
      <c r="F40" s="24">
        <f>ROUND(2*E40,0)/2</f>
        <v>-27668</v>
      </c>
      <c r="G40" s="24">
        <f>+C40-(C$7+F40*C$8)</f>
        <v>8.39319999977306E-2</v>
      </c>
      <c r="I40" s="24">
        <f>+G40</f>
        <v>8.39319999977306E-2</v>
      </c>
      <c r="Q40" s="47">
        <f>+C40-15018.5</f>
        <v>11015.921999999999</v>
      </c>
    </row>
    <row r="41" spans="1:17" s="24" customFormat="1" ht="12.95" customHeight="1">
      <c r="A41" s="45" t="s">
        <v>82</v>
      </c>
      <c r="B41" s="46" t="s">
        <v>40</v>
      </c>
      <c r="C41" s="45">
        <v>26382.454000000002</v>
      </c>
      <c r="D41" s="45" t="s">
        <v>75</v>
      </c>
      <c r="E41" s="24">
        <f>+(C41-C$7)/C$8</f>
        <v>-27326.441646822652</v>
      </c>
      <c r="F41" s="24">
        <f>ROUND(2*E41,0)/2</f>
        <v>-27326.5</v>
      </c>
      <c r="G41" s="24">
        <f>+C41-(C$7+F41*C$8)</f>
        <v>5.9473500001331558E-2</v>
      </c>
      <c r="I41" s="24">
        <f>+G41</f>
        <v>5.9473500001331558E-2</v>
      </c>
      <c r="Q41" s="47">
        <f>+C41-15018.5</f>
        <v>11363.954000000002</v>
      </c>
    </row>
    <row r="42" spans="1:17" s="24" customFormat="1" ht="12.95" customHeight="1">
      <c r="A42" s="45" t="s">
        <v>82</v>
      </c>
      <c r="B42" s="46" t="s">
        <v>46</v>
      </c>
      <c r="C42" s="45">
        <v>26625.632000000001</v>
      </c>
      <c r="D42" s="45" t="s">
        <v>75</v>
      </c>
      <c r="E42" s="24">
        <f>+(C42-C$7)/C$8</f>
        <v>-27087.844473944733</v>
      </c>
      <c r="F42" s="24">
        <f>ROUND(2*E42,0)/2</f>
        <v>-27088</v>
      </c>
      <c r="G42" s="24">
        <f>+C42-(C$7+F42*C$8)</f>
        <v>0.15851200000179233</v>
      </c>
      <c r="I42" s="24">
        <f>+G42</f>
        <v>0.15851200000179233</v>
      </c>
      <c r="Q42" s="47">
        <f>+C42-15018.5</f>
        <v>11607.132000000001</v>
      </c>
    </row>
    <row r="43" spans="1:17" s="24" customFormat="1" ht="12.95" customHeight="1">
      <c r="A43" s="45" t="s">
        <v>82</v>
      </c>
      <c r="B43" s="46" t="s">
        <v>46</v>
      </c>
      <c r="C43" s="45">
        <v>26771.373</v>
      </c>
      <c r="D43" s="45" t="s">
        <v>75</v>
      </c>
      <c r="E43" s="24">
        <f>+(C43-C$7)/C$8</f>
        <v>-26944.848846986704</v>
      </c>
      <c r="F43" s="24">
        <f>ROUND(2*E43,0)/2</f>
        <v>-26945</v>
      </c>
      <c r="G43" s="24">
        <f>+C43-(C$7+F43*C$8)</f>
        <v>0.15405499999906169</v>
      </c>
      <c r="I43" s="24">
        <f>+G43</f>
        <v>0.15405499999906169</v>
      </c>
      <c r="Q43" s="47">
        <f>+C43-15018.5</f>
        <v>11752.873</v>
      </c>
    </row>
    <row r="44" spans="1:17" s="24" customFormat="1" ht="12.95" customHeight="1">
      <c r="A44" s="45" t="s">
        <v>82</v>
      </c>
      <c r="B44" s="46" t="s">
        <v>40</v>
      </c>
      <c r="C44" s="45">
        <v>26798.365000000002</v>
      </c>
      <c r="D44" s="45" t="s">
        <v>75</v>
      </c>
      <c r="E44" s="24">
        <f>+(C44-C$7)/C$8</f>
        <v>-26918.365304518549</v>
      </c>
      <c r="F44" s="24">
        <f>ROUND(2*E44,0)/2</f>
        <v>-26918.5</v>
      </c>
      <c r="G44" s="24">
        <f>+C44-(C$7+F44*C$8)</f>
        <v>0.13728149999951711</v>
      </c>
      <c r="I44" s="24">
        <f>+G44</f>
        <v>0.13728149999951711</v>
      </c>
      <c r="Q44" s="47">
        <f>+C44-15018.5</f>
        <v>11779.865000000002</v>
      </c>
    </row>
    <row r="45" spans="1:17" s="24" customFormat="1" ht="12.95" customHeight="1">
      <c r="A45" s="45" t="s">
        <v>82</v>
      </c>
      <c r="B45" s="46" t="s">
        <v>46</v>
      </c>
      <c r="C45" s="45">
        <v>27041.535</v>
      </c>
      <c r="D45" s="45" t="s">
        <v>75</v>
      </c>
      <c r="E45" s="24">
        <f>+(C45-C$7)/C$8</f>
        <v>-26679.775980941897</v>
      </c>
      <c r="F45" s="24">
        <f>ROUND(2*E45,0)/2</f>
        <v>-26680</v>
      </c>
      <c r="G45" s="24">
        <f>+C45-(C$7+F45*C$8)</f>
        <v>0.22831999999834807</v>
      </c>
      <c r="I45" s="24">
        <f>+G45</f>
        <v>0.22831999999834807</v>
      </c>
      <c r="Q45" s="47">
        <f>+C45-15018.5</f>
        <v>12023.035</v>
      </c>
    </row>
    <row r="46" spans="1:17" s="24" customFormat="1" ht="12.95" customHeight="1">
      <c r="A46" s="45" t="s">
        <v>82</v>
      </c>
      <c r="B46" s="46" t="s">
        <v>40</v>
      </c>
      <c r="C46" s="45">
        <v>27124.427</v>
      </c>
      <c r="D46" s="45" t="s">
        <v>75</v>
      </c>
      <c r="E46" s="24">
        <f>+(C46-C$7)/C$8</f>
        <v>-26598.445445884467</v>
      </c>
      <c r="F46" s="24">
        <f>ROUND(2*E46,0)/2</f>
        <v>-26598.5</v>
      </c>
      <c r="G46" s="24">
        <f>+C46-(C$7+F46*C$8)</f>
        <v>5.5601500000193482E-2</v>
      </c>
      <c r="I46" s="24">
        <f>+G46</f>
        <v>5.5601500000193482E-2</v>
      </c>
      <c r="Q46" s="47">
        <f>+C46-15018.5</f>
        <v>12105.927</v>
      </c>
    </row>
    <row r="47" spans="1:17" s="24" customFormat="1" ht="12.95" customHeight="1">
      <c r="A47" s="45" t="s">
        <v>82</v>
      </c>
      <c r="B47" s="46" t="s">
        <v>46</v>
      </c>
      <c r="C47" s="45">
        <v>27146.334999999999</v>
      </c>
      <c r="D47" s="45" t="s">
        <v>75</v>
      </c>
      <c r="E47" s="24">
        <f>+(C47-C$7)/C$8</f>
        <v>-26576.950134370229</v>
      </c>
      <c r="F47" s="24">
        <f>ROUND(2*E47,0)/2</f>
        <v>-26577</v>
      </c>
      <c r="G47" s="24">
        <f>+C47-(C$7+F47*C$8)</f>
        <v>5.0822999997762963E-2</v>
      </c>
      <c r="I47" s="24">
        <f>+G47</f>
        <v>5.0822999997762963E-2</v>
      </c>
      <c r="Q47" s="47">
        <f>+C47-15018.5</f>
        <v>12127.834999999999</v>
      </c>
    </row>
    <row r="48" spans="1:17" s="24" customFormat="1" ht="12.95" customHeight="1">
      <c r="A48" s="45" t="s">
        <v>82</v>
      </c>
      <c r="B48" s="46" t="s">
        <v>46</v>
      </c>
      <c r="C48" s="45">
        <v>27417.473999999998</v>
      </c>
      <c r="D48" s="45" t="s">
        <v>75</v>
      </c>
      <c r="E48" s="24">
        <f>+(C48-C$7)/C$8</f>
        <v>-26310.918672408432</v>
      </c>
      <c r="F48" s="24">
        <f>ROUND(2*E48,0)/2</f>
        <v>-26311</v>
      </c>
      <c r="G48" s="24">
        <f>+C48-(C$7+F48*C$8)</f>
        <v>8.2888999997521751E-2</v>
      </c>
      <c r="I48" s="24">
        <f>+G48</f>
        <v>8.2888999997521751E-2</v>
      </c>
      <c r="Q48" s="47">
        <f>+C48-15018.5</f>
        <v>12398.973999999998</v>
      </c>
    </row>
    <row r="49" spans="1:17" s="24" customFormat="1" ht="12.95" customHeight="1">
      <c r="A49" s="45" t="s">
        <v>82</v>
      </c>
      <c r="B49" s="46" t="s">
        <v>46</v>
      </c>
      <c r="C49" s="45">
        <v>27457.403999999999</v>
      </c>
      <c r="D49" s="45" t="s">
        <v>75</v>
      </c>
      <c r="E49" s="24">
        <f>+(C49-C$7)/C$8</f>
        <v>-26271.740847469435</v>
      </c>
      <c r="F49" s="24">
        <f>ROUND(2*E49,0)/2</f>
        <v>-26271.5</v>
      </c>
      <c r="G49" s="24">
        <f>+C49-(C$7+F49*C$8)</f>
        <v>-0.24547150000216789</v>
      </c>
      <c r="I49" s="24">
        <f>+G49</f>
        <v>-0.24547150000216789</v>
      </c>
      <c r="Q49" s="47">
        <f>+C49-15018.5</f>
        <v>12438.903999999999</v>
      </c>
    </row>
    <row r="50" spans="1:17" s="24" customFormat="1" ht="12.95" customHeight="1">
      <c r="A50" s="45" t="s">
        <v>82</v>
      </c>
      <c r="B50" s="46" t="s">
        <v>46</v>
      </c>
      <c r="C50" s="45">
        <v>27459.43</v>
      </c>
      <c r="D50" s="45" t="s">
        <v>75</v>
      </c>
      <c r="E50" s="24">
        <f>+(C50-C$7)/C$8</f>
        <v>-26269.753011924069</v>
      </c>
      <c r="F50" s="24">
        <f>ROUND(2*E50,0)/2</f>
        <v>-26270</v>
      </c>
      <c r="G50" s="24">
        <f>+C50-(C$7+F50*C$8)</f>
        <v>0.25172999999995227</v>
      </c>
      <c r="I50" s="24">
        <f>+G50</f>
        <v>0.25172999999995227</v>
      </c>
      <c r="Q50" s="47">
        <f>+C50-15018.5</f>
        <v>12440.93</v>
      </c>
    </row>
    <row r="51" spans="1:17" s="24" customFormat="1" ht="12.95" customHeight="1">
      <c r="A51" s="45" t="s">
        <v>82</v>
      </c>
      <c r="B51" s="46" t="s">
        <v>46</v>
      </c>
      <c r="C51" s="45">
        <v>27511.342000000001</v>
      </c>
      <c r="D51" s="45" t="s">
        <v>75</v>
      </c>
      <c r="E51" s="24">
        <f>+(C51-C$7)/C$8</f>
        <v>-26218.8188960154</v>
      </c>
      <c r="F51" s="24">
        <f>ROUND(2*E51,0)/2</f>
        <v>-26219</v>
      </c>
      <c r="G51" s="24">
        <f>+C51-(C$7+F51*C$8)</f>
        <v>0.18458100000134436</v>
      </c>
      <c r="I51" s="24">
        <f>+G51</f>
        <v>0.18458100000134436</v>
      </c>
      <c r="Q51" s="47">
        <f>+C51-15018.5</f>
        <v>12492.842000000001</v>
      </c>
    </row>
    <row r="52" spans="1:17" s="24" customFormat="1" ht="12.95" customHeight="1">
      <c r="A52" s="45" t="s">
        <v>82</v>
      </c>
      <c r="B52" s="46" t="s">
        <v>46</v>
      </c>
      <c r="C52" s="45">
        <v>27513.363000000001</v>
      </c>
      <c r="D52" s="45" t="s">
        <v>75</v>
      </c>
      <c r="E52" s="24">
        <f>+(C52-C$7)/C$8</f>
        <v>-26216.835966283325</v>
      </c>
      <c r="F52" s="24">
        <f>ROUND(2*E52,0)/2</f>
        <v>-26217</v>
      </c>
      <c r="G52" s="24">
        <f>+C52-(C$7+F52*C$8)</f>
        <v>0.16718300000138697</v>
      </c>
      <c r="I52" s="24">
        <f>+G52</f>
        <v>0.16718300000138697</v>
      </c>
      <c r="Q52" s="47">
        <f>+C52-15018.5</f>
        <v>12494.863000000001</v>
      </c>
    </row>
    <row r="53" spans="1:17" s="24" customFormat="1" ht="12.95" customHeight="1">
      <c r="A53" s="45" t="s">
        <v>82</v>
      </c>
      <c r="B53" s="46" t="s">
        <v>46</v>
      </c>
      <c r="C53" s="45">
        <v>27513.384999999998</v>
      </c>
      <c r="D53" s="45" t="s">
        <v>75</v>
      </c>
      <c r="E53" s="24">
        <f>+(C53-C$7)/C$8</f>
        <v>-26216.814380704851</v>
      </c>
      <c r="F53" s="24">
        <f>ROUND(2*E53,0)/2</f>
        <v>-26217</v>
      </c>
      <c r="G53" s="24">
        <f>+C53-(C$7+F53*C$8)</f>
        <v>0.189182999998593</v>
      </c>
      <c r="I53" s="24">
        <f>+G53</f>
        <v>0.189182999998593</v>
      </c>
      <c r="Q53" s="47">
        <f>+C53-15018.5</f>
        <v>12494.884999999998</v>
      </c>
    </row>
    <row r="54" spans="1:17" s="24" customFormat="1" ht="12.95" customHeight="1">
      <c r="A54" s="45" t="s">
        <v>82</v>
      </c>
      <c r="B54" s="46" t="s">
        <v>46</v>
      </c>
      <c r="C54" s="45">
        <v>27516.378000000001</v>
      </c>
      <c r="D54" s="45" t="s">
        <v>75</v>
      </c>
      <c r="E54" s="24">
        <f>+(C54-C$7)/C$8</f>
        <v>-26213.877760869076</v>
      </c>
      <c r="F54" s="24">
        <f>ROUND(2*E54,0)/2</f>
        <v>-26214</v>
      </c>
      <c r="G54" s="24">
        <f>+C54-(C$7+F54*C$8)</f>
        <v>0.12458599999808939</v>
      </c>
      <c r="I54" s="24">
        <f>+G54</f>
        <v>0.12458599999808939</v>
      </c>
      <c r="Q54" s="47">
        <f>+C54-15018.5</f>
        <v>12497.878000000001</v>
      </c>
    </row>
    <row r="55" spans="1:17" s="24" customFormat="1" ht="12.95" customHeight="1">
      <c r="A55" s="45" t="s">
        <v>82</v>
      </c>
      <c r="B55" s="46" t="s">
        <v>46</v>
      </c>
      <c r="C55" s="45">
        <v>27516.400000000001</v>
      </c>
      <c r="D55" s="45" t="s">
        <v>75</v>
      </c>
      <c r="E55" s="24">
        <f>+(C55-C$7)/C$8</f>
        <v>-26213.856175290595</v>
      </c>
      <c r="F55" s="24">
        <f>ROUND(2*E55,0)/2</f>
        <v>-26214</v>
      </c>
      <c r="G55" s="24">
        <f>+C55-(C$7+F55*C$8)</f>
        <v>0.1465859999989334</v>
      </c>
      <c r="I55" s="24">
        <f>+G55</f>
        <v>0.1465859999989334</v>
      </c>
      <c r="Q55" s="47">
        <f>+C55-15018.5</f>
        <v>12497.900000000001</v>
      </c>
    </row>
    <row r="56" spans="1:17" s="24" customFormat="1" ht="12.95" customHeight="1">
      <c r="A56" s="45" t="s">
        <v>82</v>
      </c>
      <c r="B56" s="46" t="s">
        <v>46</v>
      </c>
      <c r="C56" s="45">
        <v>27781.489000000001</v>
      </c>
      <c r="D56" s="45" t="s">
        <v>75</v>
      </c>
      <c r="E56" s="24">
        <f>+(C56-C$7)/C$8</f>
        <v>-25953.760747410466</v>
      </c>
      <c r="F56" s="24">
        <f>ROUND(2*E56,0)/2</f>
        <v>-25954</v>
      </c>
      <c r="G56" s="24">
        <f>+C56-(C$7+F56*C$8)</f>
        <v>0.24384600000121281</v>
      </c>
      <c r="I56" s="24">
        <f>+G56</f>
        <v>0.24384600000121281</v>
      </c>
      <c r="Q56" s="47">
        <f>+C56-15018.5</f>
        <v>12762.989000000001</v>
      </c>
    </row>
    <row r="57" spans="1:17" s="24" customFormat="1" ht="12.95" customHeight="1">
      <c r="A57" s="45" t="s">
        <v>82</v>
      </c>
      <c r="B57" s="46" t="s">
        <v>46</v>
      </c>
      <c r="C57" s="45">
        <v>27884.334999999999</v>
      </c>
      <c r="D57" s="45" t="s">
        <v>75</v>
      </c>
      <c r="E57" s="24">
        <f>+(C57-C$7)/C$8</f>
        <v>-25852.852092672776</v>
      </c>
      <c r="F57" s="24">
        <f>ROUND(2*E57,0)/2</f>
        <v>-25853</v>
      </c>
      <c r="G57" s="24">
        <f>+C57-(C$7+F57*C$8)</f>
        <v>0.15074699999968288</v>
      </c>
      <c r="I57" s="24">
        <f>+G57</f>
        <v>0.15074699999968288</v>
      </c>
      <c r="Q57" s="47">
        <f>+C57-15018.5</f>
        <v>12865.834999999999</v>
      </c>
    </row>
    <row r="58" spans="1:17" s="24" customFormat="1" ht="12.95" customHeight="1">
      <c r="A58" s="45" t="s">
        <v>82</v>
      </c>
      <c r="B58" s="46" t="s">
        <v>46</v>
      </c>
      <c r="C58" s="45">
        <v>27885.304</v>
      </c>
      <c r="D58" s="45" t="s">
        <v>75</v>
      </c>
      <c r="E58" s="24">
        <f>+(C58-C$7)/C$8</f>
        <v>-25851.901346057053</v>
      </c>
      <c r="F58" s="24">
        <f>ROUND(2*E58,0)/2</f>
        <v>-25852</v>
      </c>
      <c r="G58" s="24">
        <f>+C58-(C$7+F58*C$8)</f>
        <v>0.10054799999852548</v>
      </c>
      <c r="I58" s="24">
        <f>+G58</f>
        <v>0.10054799999852548</v>
      </c>
      <c r="Q58" s="47">
        <f>+C58-15018.5</f>
        <v>12866.804</v>
      </c>
    </row>
    <row r="59" spans="1:17" s="24" customFormat="1" ht="12.95" customHeight="1">
      <c r="A59" s="45" t="s">
        <v>82</v>
      </c>
      <c r="B59" s="46" t="s">
        <v>46</v>
      </c>
      <c r="C59" s="45">
        <v>28107.594000000001</v>
      </c>
      <c r="D59" s="45" t="s">
        <v>75</v>
      </c>
      <c r="E59" s="24">
        <f>+(C59-C$7)/C$8</f>
        <v>-25633.798698782084</v>
      </c>
      <c r="F59" s="24">
        <f>ROUND(2*E59,0)/2</f>
        <v>-25634</v>
      </c>
      <c r="G59" s="24">
        <f>+C59-(C$7+F59*C$8)</f>
        <v>0.2051659999997355</v>
      </c>
      <c r="I59" s="24">
        <f>+G59</f>
        <v>0.2051659999997355</v>
      </c>
      <c r="Q59" s="47">
        <f>+C59-15018.5</f>
        <v>13089.094000000001</v>
      </c>
    </row>
    <row r="60" spans="1:17" s="24" customFormat="1" ht="12.95" customHeight="1">
      <c r="A60" s="45" t="s">
        <v>82</v>
      </c>
      <c r="B60" s="46" t="s">
        <v>46</v>
      </c>
      <c r="C60" s="45">
        <v>28108.6</v>
      </c>
      <c r="D60" s="45" t="s">
        <v>75</v>
      </c>
      <c r="E60" s="24">
        <f>+(C60-C$7)/C$8</f>
        <v>-25632.81164914801</v>
      </c>
      <c r="F60" s="24">
        <f>ROUND(2*E60,0)/2</f>
        <v>-25633</v>
      </c>
      <c r="G60" s="24">
        <f>+C60-(C$7+F60*C$8)</f>
        <v>0.19196699999884004</v>
      </c>
      <c r="I60" s="24">
        <f>+G60</f>
        <v>0.19196699999884004</v>
      </c>
      <c r="Q60" s="47">
        <f>+C60-15018.5</f>
        <v>13090.099999999999</v>
      </c>
    </row>
    <row r="61" spans="1:17" s="24" customFormat="1" ht="12.95" customHeight="1">
      <c r="A61" s="45" t="s">
        <v>82</v>
      </c>
      <c r="B61" s="46" t="s">
        <v>46</v>
      </c>
      <c r="C61" s="45">
        <v>28108.626</v>
      </c>
      <c r="D61" s="45" t="s">
        <v>75</v>
      </c>
      <c r="E61" s="24">
        <f>+(C61-C$7)/C$8</f>
        <v>-25632.786138918898</v>
      </c>
      <c r="F61" s="24">
        <f>ROUND(2*E61,0)/2</f>
        <v>-25633</v>
      </c>
      <c r="G61" s="24">
        <f>+C61-(C$7+F61*C$8)</f>
        <v>0.21796700000049896</v>
      </c>
      <c r="I61" s="24">
        <f>+G61</f>
        <v>0.21796700000049896</v>
      </c>
      <c r="Q61" s="47">
        <f>+C61-15018.5</f>
        <v>13090.126</v>
      </c>
    </row>
    <row r="62" spans="1:17" s="24" customFormat="1" ht="12.95" customHeight="1">
      <c r="A62" s="45" t="s">
        <v>82</v>
      </c>
      <c r="B62" s="46" t="s">
        <v>46</v>
      </c>
      <c r="C62" s="45">
        <v>28162.557000000001</v>
      </c>
      <c r="D62" s="45" t="s">
        <v>75</v>
      </c>
      <c r="E62" s="24">
        <f>+(C62-C$7)/C$8</f>
        <v>-25579.871055603468</v>
      </c>
      <c r="F62" s="24">
        <f>ROUND(2*E62,0)/2</f>
        <v>-25580</v>
      </c>
      <c r="G62" s="24">
        <f>+C62-(C$7+F62*C$8)</f>
        <v>0.1314200000015262</v>
      </c>
      <c r="I62" s="24">
        <f>+G62</f>
        <v>0.1314200000015262</v>
      </c>
      <c r="Q62" s="47">
        <f>+C62-15018.5</f>
        <v>13144.057000000001</v>
      </c>
    </row>
    <row r="63" spans="1:17" s="24" customFormat="1" ht="12.95" customHeight="1">
      <c r="A63" s="45" t="s">
        <v>82</v>
      </c>
      <c r="B63" s="46" t="s">
        <v>46</v>
      </c>
      <c r="C63" s="45">
        <v>28213.528999999999</v>
      </c>
      <c r="D63" s="45" t="s">
        <v>75</v>
      </c>
      <c r="E63" s="24">
        <f>+(C63-C$7)/C$8</f>
        <v>-25529.859232593441</v>
      </c>
      <c r="F63" s="24">
        <f>ROUND(2*E63,0)/2</f>
        <v>-25530</v>
      </c>
      <c r="G63" s="24">
        <f>+C63-(C$7+F63*C$8)</f>
        <v>0.14346999999906984</v>
      </c>
      <c r="I63" s="24">
        <f>+G63</f>
        <v>0.14346999999906984</v>
      </c>
      <c r="Q63" s="47">
        <f>+C63-15018.5</f>
        <v>13195.028999999999</v>
      </c>
    </row>
    <row r="64" spans="1:17" s="24" customFormat="1" ht="12.95" customHeight="1">
      <c r="A64" s="45" t="s">
        <v>82</v>
      </c>
      <c r="B64" s="46" t="s">
        <v>46</v>
      </c>
      <c r="C64" s="45">
        <v>29229.575000000001</v>
      </c>
      <c r="D64" s="45" t="s">
        <v>75</v>
      </c>
      <c r="E64" s="24">
        <f>+(C64-C$7)/C$8</f>
        <v>-24532.952838454512</v>
      </c>
      <c r="F64" s="24">
        <f>ROUND(2*E64,0)/2</f>
        <v>-24533</v>
      </c>
      <c r="G64" s="24">
        <f>+C64-(C$7+F64*C$8)</f>
        <v>4.8066999999718973E-2</v>
      </c>
      <c r="I64" s="24">
        <f>+G64</f>
        <v>4.8066999999718973E-2</v>
      </c>
      <c r="Q64" s="47">
        <f>+C64-15018.5</f>
        <v>14211.075000000001</v>
      </c>
    </row>
    <row r="65" spans="1:17" s="24" customFormat="1" ht="12.95" customHeight="1">
      <c r="A65" s="45" t="s">
        <v>82</v>
      </c>
      <c r="B65" s="46" t="s">
        <v>46</v>
      </c>
      <c r="C65" s="45">
        <v>29317.343000000001</v>
      </c>
      <c r="D65" s="45" t="s">
        <v>75</v>
      </c>
      <c r="E65" s="24">
        <f>+(C65-C$7)/C$8</f>
        <v>-24446.838154276054</v>
      </c>
      <c r="F65" s="24">
        <f>ROUND(2*E65,0)/2</f>
        <v>-24447</v>
      </c>
      <c r="G65" s="24">
        <f>+C65-(C$7+F65*C$8)</f>
        <v>0.16495299999951385</v>
      </c>
      <c r="I65" s="24">
        <f>+G65</f>
        <v>0.16495299999951385</v>
      </c>
      <c r="Q65" s="47">
        <f>+C65-15018.5</f>
        <v>14298.843000000001</v>
      </c>
    </row>
    <row r="66" spans="1:17" s="24" customFormat="1" ht="12.95" customHeight="1">
      <c r="A66" s="45" t="s">
        <v>82</v>
      </c>
      <c r="B66" s="46" t="s">
        <v>46</v>
      </c>
      <c r="C66" s="45">
        <v>29317.367999999999</v>
      </c>
      <c r="D66" s="45" t="s">
        <v>75</v>
      </c>
      <c r="E66" s="24">
        <f>+(C66-C$7)/C$8</f>
        <v>-24446.813625209605</v>
      </c>
      <c r="F66" s="24">
        <f>ROUND(2*E66,0)/2</f>
        <v>-24447</v>
      </c>
      <c r="G66" s="24">
        <f>+C66-(C$7+F66*C$8)</f>
        <v>0.18995299999733106</v>
      </c>
      <c r="I66" s="24">
        <f>+G66</f>
        <v>0.18995299999733106</v>
      </c>
      <c r="Q66" s="47">
        <f>+C66-15018.5</f>
        <v>14298.867999999999</v>
      </c>
    </row>
    <row r="67" spans="1:17" s="24" customFormat="1" ht="12.95" customHeight="1">
      <c r="A67" s="45" t="s">
        <v>82</v>
      </c>
      <c r="B67" s="46" t="s">
        <v>46</v>
      </c>
      <c r="C67" s="45">
        <v>29646.544000000002</v>
      </c>
      <c r="D67" s="45" t="s">
        <v>75</v>
      </c>
      <c r="E67" s="24">
        <f>+(C67-C$7)/C$8</f>
        <v>-24123.838426058108</v>
      </c>
      <c r="F67" s="24">
        <f>ROUND(2*E67,0)/2</f>
        <v>-24124</v>
      </c>
      <c r="G67" s="24">
        <f>+C67-(C$7+F67*C$8)</f>
        <v>0.16467600000032689</v>
      </c>
      <c r="I67" s="24">
        <f>+G67</f>
        <v>0.16467600000032689</v>
      </c>
      <c r="Q67" s="47">
        <f>+C67-15018.5</f>
        <v>14628.044000000002</v>
      </c>
    </row>
    <row r="68" spans="1:17" s="24" customFormat="1" ht="12.95" customHeight="1">
      <c r="A68" s="45" t="s">
        <v>82</v>
      </c>
      <c r="B68" s="46" t="s">
        <v>46</v>
      </c>
      <c r="C68" s="45">
        <v>29685.317999999999</v>
      </c>
      <c r="D68" s="45" t="s">
        <v>75</v>
      </c>
      <c r="E68" s="24">
        <f>+(C68-C$7)/C$8</f>
        <v>-24085.794825151908</v>
      </c>
      <c r="F68" s="24">
        <f>ROUND(2*E68,0)/2</f>
        <v>-24086</v>
      </c>
      <c r="G68" s="24">
        <f>+C68-(C$7+F68*C$8)</f>
        <v>0.20911399999749847</v>
      </c>
      <c r="I68" s="24">
        <f>+G68</f>
        <v>0.20911399999749847</v>
      </c>
      <c r="Q68" s="47">
        <f>+C68-15018.5</f>
        <v>14666.817999999999</v>
      </c>
    </row>
    <row r="69" spans="1:17" s="24" customFormat="1" ht="12.95" customHeight="1">
      <c r="A69" s="45" t="s">
        <v>82</v>
      </c>
      <c r="B69" s="46" t="s">
        <v>46</v>
      </c>
      <c r="C69" s="45">
        <v>29696.502</v>
      </c>
      <c r="D69" s="45" t="s">
        <v>75</v>
      </c>
      <c r="E69" s="24">
        <f>+(C69-C$7)/C$8</f>
        <v>-24074.821501983421</v>
      </c>
      <c r="F69" s="24">
        <f>ROUND(2*E69,0)/2</f>
        <v>-24075</v>
      </c>
      <c r="G69" s="24">
        <f>+C69-(C$7+F69*C$8)</f>
        <v>0.18192500000077416</v>
      </c>
      <c r="I69" s="24">
        <f>+G69</f>
        <v>0.18192500000077416</v>
      </c>
      <c r="Q69" s="47">
        <f>+C69-15018.5</f>
        <v>14678.002</v>
      </c>
    </row>
    <row r="70" spans="1:17" s="24" customFormat="1" ht="12.95" customHeight="1">
      <c r="A70" s="45" t="s">
        <v>82</v>
      </c>
      <c r="B70" s="46" t="s">
        <v>40</v>
      </c>
      <c r="C70" s="45">
        <v>29717.350999999999</v>
      </c>
      <c r="D70" s="45" t="s">
        <v>75</v>
      </c>
      <c r="E70" s="24">
        <f>+(C70-C$7)/C$8</f>
        <v>-24054.365241724139</v>
      </c>
      <c r="F70" s="24">
        <f>ROUND(2*E70,0)/2</f>
        <v>-24054.5</v>
      </c>
      <c r="G70" s="24">
        <f>+C70-(C$7+F70*C$8)</f>
        <v>0.13734549999935552</v>
      </c>
      <c r="I70" s="24">
        <f>+G70</f>
        <v>0.13734549999935552</v>
      </c>
      <c r="Q70" s="47">
        <f>+C70-15018.5</f>
        <v>14698.850999999999</v>
      </c>
    </row>
    <row r="71" spans="1:17" s="24" customFormat="1" ht="12.95" customHeight="1">
      <c r="A71" s="45" t="s">
        <v>82</v>
      </c>
      <c r="B71" s="46" t="s">
        <v>40</v>
      </c>
      <c r="C71" s="45">
        <v>30260.63</v>
      </c>
      <c r="D71" s="45" t="s">
        <v>75</v>
      </c>
      <c r="E71" s="24">
        <f>+(C71-C$7)/C$8</f>
        <v>-23521.320173979762</v>
      </c>
      <c r="F71" s="24">
        <f>ROUND(2*E71,0)/2</f>
        <v>-23521.5</v>
      </c>
      <c r="G71" s="24">
        <f>+C71-(C$7+F71*C$8)</f>
        <v>0.18327850000059698</v>
      </c>
      <c r="I71" s="24">
        <f>+G71</f>
        <v>0.18327850000059698</v>
      </c>
      <c r="Q71" s="47">
        <f>+C71-15018.5</f>
        <v>15242.130000000001</v>
      </c>
    </row>
    <row r="72" spans="1:17" s="24" customFormat="1" ht="12.95" customHeight="1">
      <c r="A72" s="45" t="s">
        <v>82</v>
      </c>
      <c r="B72" s="46" t="s">
        <v>40</v>
      </c>
      <c r="C72" s="45">
        <v>30261.627</v>
      </c>
      <c r="D72" s="45" t="s">
        <v>75</v>
      </c>
      <c r="E72" s="24">
        <f>+(C72-C$7)/C$8</f>
        <v>-23520.34195480961</v>
      </c>
      <c r="F72" s="24">
        <f>ROUND(2*E72,0)/2</f>
        <v>-23520.5</v>
      </c>
      <c r="G72" s="24">
        <f>+C72-(C$7+F72*C$8)</f>
        <v>0.16107949999786797</v>
      </c>
      <c r="I72" s="24">
        <f>+G72</f>
        <v>0.16107949999786797</v>
      </c>
      <c r="Q72" s="47">
        <f>+C72-15018.5</f>
        <v>15243.127</v>
      </c>
    </row>
    <row r="73" spans="1:17" s="24" customFormat="1" ht="12.95" customHeight="1">
      <c r="A73" s="45" t="s">
        <v>82</v>
      </c>
      <c r="B73" s="46" t="s">
        <v>46</v>
      </c>
      <c r="C73" s="45">
        <v>30433.385999999999</v>
      </c>
      <c r="D73" s="45" t="s">
        <v>75</v>
      </c>
      <c r="E73" s="24">
        <f>+(C73-C$7)/C$8</f>
        <v>-23351.818437812442</v>
      </c>
      <c r="F73" s="24">
        <f>ROUND(2*E73,0)/2</f>
        <v>-23352</v>
      </c>
      <c r="G73" s="24">
        <f>+C73-(C$7+F73*C$8)</f>
        <v>0.18504799999936949</v>
      </c>
      <c r="I73" s="24">
        <f>+G73</f>
        <v>0.18504799999936949</v>
      </c>
      <c r="Q73" s="47">
        <f>+C73-15018.5</f>
        <v>15414.885999999999</v>
      </c>
    </row>
    <row r="74" spans="1:17" s="24" customFormat="1" ht="12.95" customHeight="1">
      <c r="A74" s="45" t="s">
        <v>82</v>
      </c>
      <c r="B74" s="46" t="s">
        <v>46</v>
      </c>
      <c r="C74" s="45">
        <v>30750.331999999999</v>
      </c>
      <c r="D74" s="45" t="s">
        <v>75</v>
      </c>
      <c r="E74" s="24">
        <f>+(C74-C$7)/C$8</f>
        <v>-23040.842857969841</v>
      </c>
      <c r="F74" s="24">
        <f>ROUND(2*E74,0)/2</f>
        <v>-23041</v>
      </c>
      <c r="G74" s="24">
        <f>+C74-(C$7+F74*C$8)</f>
        <v>0.16015899999911198</v>
      </c>
      <c r="I74" s="24">
        <f>+G74</f>
        <v>0.16015899999911198</v>
      </c>
      <c r="Q74" s="47">
        <f>+C74-15018.5</f>
        <v>15731.831999999999</v>
      </c>
    </row>
    <row r="75" spans="1:17" s="24" customFormat="1" ht="12.95" customHeight="1">
      <c r="A75" s="45" t="s">
        <v>82</v>
      </c>
      <c r="B75" s="46" t="s">
        <v>40</v>
      </c>
      <c r="C75" s="45">
        <v>30998.591</v>
      </c>
      <c r="D75" s="45" t="s">
        <v>75</v>
      </c>
      <c r="E75" s="24">
        <f>+(C75-C$7)/C$8</f>
        <v>-22797.260397625978</v>
      </c>
      <c r="F75" s="24">
        <f>ROUND(2*E75,0)/2</f>
        <v>-22797.5</v>
      </c>
      <c r="G75" s="24">
        <f>+C75-(C$7+F75*C$8)</f>
        <v>0.24420249999820953</v>
      </c>
      <c r="I75" s="24">
        <f>+G75</f>
        <v>0.24420249999820953</v>
      </c>
      <c r="Q75" s="47">
        <f>+C75-15018.5</f>
        <v>15980.091</v>
      </c>
    </row>
    <row r="76" spans="1:17" s="24" customFormat="1" ht="12.95" customHeight="1">
      <c r="A76" s="45" t="s">
        <v>82</v>
      </c>
      <c r="B76" s="46" t="s">
        <v>46</v>
      </c>
      <c r="C76" s="45">
        <v>31028.633000000002</v>
      </c>
      <c r="D76" s="45" t="s">
        <v>75</v>
      </c>
      <c r="E76" s="24">
        <f>+(C76-C$7)/C$8</f>
        <v>-22767.784309050538</v>
      </c>
      <c r="F76" s="24">
        <f>ROUND(2*E76,0)/2</f>
        <v>-22768</v>
      </c>
      <c r="G76" s="24">
        <f>+C76-(C$7+F76*C$8)</f>
        <v>0.21983200000249781</v>
      </c>
      <c r="I76" s="24">
        <f>+G76</f>
        <v>0.21983200000249781</v>
      </c>
      <c r="Q76" s="47">
        <f>+C76-15018.5</f>
        <v>16010.133000000002</v>
      </c>
    </row>
    <row r="77" spans="1:17" s="24" customFormat="1" ht="12.95" customHeight="1">
      <c r="A77" s="45" t="s">
        <v>82</v>
      </c>
      <c r="B77" s="46" t="s">
        <v>46</v>
      </c>
      <c r="C77" s="45">
        <v>31030.483</v>
      </c>
      <c r="D77" s="45" t="s">
        <v>75</v>
      </c>
      <c r="E77" s="24">
        <f>+(C77-C$7)/C$8</f>
        <v>-22765.969158133004</v>
      </c>
      <c r="F77" s="24">
        <f>ROUND(2*E77,0)/2</f>
        <v>-22766</v>
      </c>
      <c r="G77" s="24">
        <f>+C77-(C$7+F77*C$8)</f>
        <v>3.1434000000444939E-2</v>
      </c>
      <c r="I77" s="24">
        <f>+G77</f>
        <v>3.1434000000444939E-2</v>
      </c>
      <c r="Q77" s="47">
        <f>+C77-15018.5</f>
        <v>16011.983</v>
      </c>
    </row>
    <row r="78" spans="1:17" s="24" customFormat="1" ht="12.95" customHeight="1">
      <c r="A78" s="45" t="s">
        <v>82</v>
      </c>
      <c r="B78" s="46" t="s">
        <v>46</v>
      </c>
      <c r="C78" s="45">
        <v>31503.418000000001</v>
      </c>
      <c r="D78" s="45" t="s">
        <v>75</v>
      </c>
      <c r="E78" s="24">
        <f>+(C78-C$7)/C$8</f>
        <v>-22301.942996411886</v>
      </c>
      <c r="F78" s="24">
        <f>ROUND(2*E78,0)/2</f>
        <v>-22302</v>
      </c>
      <c r="G78" s="24">
        <f>+C78-(C$7+F78*C$8)</f>
        <v>5.8098000001336914E-2</v>
      </c>
      <c r="I78" s="24">
        <f>+G78</f>
        <v>5.8098000001336914E-2</v>
      </c>
      <c r="Q78" s="47">
        <f>+C78-15018.5</f>
        <v>16484.918000000001</v>
      </c>
    </row>
    <row r="79" spans="1:17" s="24" customFormat="1" ht="12.95" customHeight="1">
      <c r="A79" s="45" t="s">
        <v>82</v>
      </c>
      <c r="B79" s="46" t="s">
        <v>46</v>
      </c>
      <c r="C79" s="45">
        <v>31503.445</v>
      </c>
      <c r="D79" s="45" t="s">
        <v>75</v>
      </c>
      <c r="E79" s="24">
        <f>+(C79-C$7)/C$8</f>
        <v>-22301.916505020119</v>
      </c>
      <c r="F79" s="24">
        <f>ROUND(2*E79,0)/2</f>
        <v>-22302</v>
      </c>
      <c r="G79" s="24">
        <f>+C79-(C$7+F79*C$8)</f>
        <v>8.509799999956158E-2</v>
      </c>
      <c r="I79" s="24">
        <f>+G79</f>
        <v>8.509799999956158E-2</v>
      </c>
      <c r="Q79" s="47">
        <f>+C79-15018.5</f>
        <v>16484.945</v>
      </c>
    </row>
    <row r="80" spans="1:17" s="24" customFormat="1" ht="12.95" customHeight="1">
      <c r="A80" s="45" t="s">
        <v>82</v>
      </c>
      <c r="B80" s="46" t="s">
        <v>46</v>
      </c>
      <c r="C80" s="45">
        <v>31503.473999999998</v>
      </c>
      <c r="D80" s="45" t="s">
        <v>75</v>
      </c>
      <c r="E80" s="24">
        <f>+(C80-C$7)/C$8</f>
        <v>-22301.888051303034</v>
      </c>
      <c r="F80" s="24">
        <f>ROUND(2*E80,0)/2</f>
        <v>-22302</v>
      </c>
      <c r="G80" s="24">
        <f>+C80-(C$7+F80*C$8)</f>
        <v>0.1140979999981937</v>
      </c>
      <c r="I80" s="24">
        <f>+G80</f>
        <v>0.1140979999981937</v>
      </c>
      <c r="Q80" s="47">
        <f>+C80-15018.5</f>
        <v>16484.973999999998</v>
      </c>
    </row>
    <row r="81" spans="1:17" s="24" customFormat="1" ht="12.95" customHeight="1">
      <c r="A81" s="45" t="s">
        <v>82</v>
      </c>
      <c r="B81" s="46" t="s">
        <v>46</v>
      </c>
      <c r="C81" s="45">
        <v>31555.362000000001</v>
      </c>
      <c r="D81" s="45" t="s">
        <v>75</v>
      </c>
      <c r="E81" s="24">
        <f>+(C81-C$7)/C$8</f>
        <v>-22250.97748329816</v>
      </c>
      <c r="F81" s="24">
        <f>ROUND(2*E81,0)/2</f>
        <v>-22251</v>
      </c>
      <c r="G81" s="24">
        <f>+C81-(C$7+F81*C$8)</f>
        <v>2.2949000001972308E-2</v>
      </c>
      <c r="I81" s="24">
        <f>+G81</f>
        <v>2.2949000001972308E-2</v>
      </c>
      <c r="Q81" s="47">
        <f>+C81-15018.5</f>
        <v>16536.862000000001</v>
      </c>
    </row>
    <row r="82" spans="1:17" s="24" customFormat="1" ht="12.95" customHeight="1">
      <c r="A82" s="45" t="s">
        <v>82</v>
      </c>
      <c r="B82" s="46" t="s">
        <v>46</v>
      </c>
      <c r="C82" s="45">
        <v>31873.428</v>
      </c>
      <c r="D82" s="45" t="s">
        <v>75</v>
      </c>
      <c r="E82" s="24">
        <f>+(C82-C$7)/C$8</f>
        <v>-21938.903001278457</v>
      </c>
      <c r="F82" s="24">
        <f>ROUND(2*E82,0)/2</f>
        <v>-21939</v>
      </c>
      <c r="G82" s="24">
        <f>+C82-(C$7+F82*C$8)</f>
        <v>9.8860999998578336E-2</v>
      </c>
      <c r="I82" s="24">
        <f>+G82</f>
        <v>9.8860999998578336E-2</v>
      </c>
      <c r="Q82" s="47">
        <f>+C82-15018.5</f>
        <v>16854.928</v>
      </c>
    </row>
    <row r="83" spans="1:17" s="24" customFormat="1" ht="12.95" customHeight="1">
      <c r="A83" s="45" t="s">
        <v>82</v>
      </c>
      <c r="B83" s="46" t="s">
        <v>46</v>
      </c>
      <c r="C83" s="45">
        <v>32614.384999999998</v>
      </c>
      <c r="D83" s="45" t="s">
        <v>75</v>
      </c>
      <c r="E83" s="24">
        <f>+(C83-C$7)/C$8</f>
        <v>-21211.903661600925</v>
      </c>
      <c r="F83" s="24">
        <f>ROUND(2*E83,0)/2</f>
        <v>-21212</v>
      </c>
      <c r="G83" s="24">
        <f>+C83-(C$7+F83*C$8)</f>
        <v>9.8187999996298458E-2</v>
      </c>
      <c r="I83" s="24">
        <f>+G83</f>
        <v>9.8187999996298458E-2</v>
      </c>
      <c r="Q83" s="47">
        <f>+C83-15018.5</f>
        <v>17595.884999999998</v>
      </c>
    </row>
    <row r="84" spans="1:17" s="24" customFormat="1" ht="12.95" customHeight="1">
      <c r="A84" s="45" t="s">
        <v>82</v>
      </c>
      <c r="B84" s="46" t="s">
        <v>46</v>
      </c>
      <c r="C84" s="45">
        <v>32615.395</v>
      </c>
      <c r="D84" s="45" t="s">
        <v>75</v>
      </c>
      <c r="E84" s="24">
        <f>+(C84-C$7)/C$8</f>
        <v>-21210.912687316217</v>
      </c>
      <c r="F84" s="24">
        <f>ROUND(2*E84,0)/2</f>
        <v>-21211</v>
      </c>
      <c r="G84" s="24">
        <f>+C84-(C$7+F84*C$8)</f>
        <v>8.8988999999855878E-2</v>
      </c>
      <c r="I84" s="24">
        <f>+G84</f>
        <v>8.8988999999855878E-2</v>
      </c>
      <c r="Q84" s="47">
        <f>+C84-15018.5</f>
        <v>17596.895</v>
      </c>
    </row>
    <row r="85" spans="1:17" s="24" customFormat="1" ht="12.95" customHeight="1">
      <c r="A85" s="45" t="s">
        <v>82</v>
      </c>
      <c r="B85" s="46" t="s">
        <v>46</v>
      </c>
      <c r="C85" s="45">
        <v>32617.346000000001</v>
      </c>
      <c r="D85" s="45" t="s">
        <v>75</v>
      </c>
      <c r="E85" s="24">
        <f>+(C85-C$7)/C$8</f>
        <v>-21208.998438970211</v>
      </c>
      <c r="F85" s="24">
        <f>ROUND(2*E85,0)/2</f>
        <v>-21209</v>
      </c>
      <c r="G85" s="24">
        <f>+C85-(C$7+F85*C$8)</f>
        <v>1.5910000001895241E-3</v>
      </c>
      <c r="I85" s="24">
        <f>+G85</f>
        <v>1.5910000001895241E-3</v>
      </c>
      <c r="Q85" s="47">
        <f>+C85-15018.5</f>
        <v>17598.846000000001</v>
      </c>
    </row>
    <row r="86" spans="1:17" s="24" customFormat="1" ht="12.95" customHeight="1">
      <c r="A86" s="45" t="s">
        <v>82</v>
      </c>
      <c r="B86" s="46" t="s">
        <v>46</v>
      </c>
      <c r="C86" s="45">
        <v>32885.508000000002</v>
      </c>
      <c r="D86" s="45" t="s">
        <v>75</v>
      </c>
      <c r="E86" s="24">
        <f>+(C86-C$7)/C$8</f>
        <v>-20945.887898241657</v>
      </c>
      <c r="F86" s="24">
        <f>ROUND(2*E86,0)/2</f>
        <v>-20946</v>
      </c>
      <c r="G86" s="24">
        <f>+C86-(C$7+F86*C$8)</f>
        <v>0.11425400000007357</v>
      </c>
      <c r="I86" s="24">
        <f>+G86</f>
        <v>0.11425400000007357</v>
      </c>
      <c r="Q86" s="47">
        <f>+C86-15018.5</f>
        <v>17867.008000000002</v>
      </c>
    </row>
    <row r="87" spans="1:17" s="24" customFormat="1" ht="12.95" customHeight="1">
      <c r="A87" s="45" t="s">
        <v>82</v>
      </c>
      <c r="B87" s="46" t="s">
        <v>46</v>
      </c>
      <c r="C87" s="45">
        <v>32889.536</v>
      </c>
      <c r="D87" s="45" t="s">
        <v>75</v>
      </c>
      <c r="E87" s="24">
        <f>+(C87-C$7)/C$8</f>
        <v>-20941.935775054724</v>
      </c>
      <c r="F87" s="24">
        <f>ROUND(2*E87,0)/2</f>
        <v>-20942</v>
      </c>
      <c r="G87" s="24">
        <f>+C87-(C$7+F87*C$8)</f>
        <v>6.5458000004582573E-2</v>
      </c>
      <c r="I87" s="24">
        <f>+G87</f>
        <v>6.5458000004582573E-2</v>
      </c>
      <c r="Q87" s="47">
        <f>+C87-15018.5</f>
        <v>17871.036</v>
      </c>
    </row>
    <row r="88" spans="1:17" s="24" customFormat="1" ht="12.95" customHeight="1">
      <c r="A88" s="45" t="s">
        <v>82</v>
      </c>
      <c r="B88" s="46" t="s">
        <v>46</v>
      </c>
      <c r="C88" s="45">
        <v>32889.565999999999</v>
      </c>
      <c r="D88" s="45" t="s">
        <v>75</v>
      </c>
      <c r="E88" s="24">
        <f>+(C88-C$7)/C$8</f>
        <v>-20941.906340174981</v>
      </c>
      <c r="F88" s="24">
        <f>ROUND(2*E88,0)/2</f>
        <v>-20942</v>
      </c>
      <c r="G88" s="24">
        <f>+C88-(C$7+F88*C$8)</f>
        <v>9.545800000341842E-2</v>
      </c>
      <c r="I88" s="24">
        <f>+G88</f>
        <v>9.545800000341842E-2</v>
      </c>
      <c r="Q88" s="47">
        <f>+C88-15018.5</f>
        <v>17871.065999999999</v>
      </c>
    </row>
    <row r="89" spans="1:17" s="24" customFormat="1" ht="12.95" customHeight="1">
      <c r="A89" s="45" t="s">
        <v>82</v>
      </c>
      <c r="B89" s="46" t="s">
        <v>46</v>
      </c>
      <c r="C89" s="45">
        <v>32939.483</v>
      </c>
      <c r="D89" s="45" t="s">
        <v>75</v>
      </c>
      <c r="E89" s="24">
        <f>+(C89-C$7)/C$8</f>
        <v>-20892.929643769276</v>
      </c>
      <c r="F89" s="24">
        <f>ROUND(2*E89,0)/2</f>
        <v>-20893</v>
      </c>
      <c r="G89" s="24">
        <f>+C89-(C$7+F89*C$8)</f>
        <v>7.1707000002788845E-2</v>
      </c>
      <c r="I89" s="24">
        <f>+G89</f>
        <v>7.1707000002788845E-2</v>
      </c>
      <c r="Q89" s="47">
        <f>+C89-15018.5</f>
        <v>17920.983</v>
      </c>
    </row>
    <row r="90" spans="1:17" s="24" customFormat="1" ht="12.95" customHeight="1">
      <c r="A90" s="45" t="s">
        <v>82</v>
      </c>
      <c r="B90" s="46" t="s">
        <v>46</v>
      </c>
      <c r="C90" s="45">
        <v>33306.466999999997</v>
      </c>
      <c r="D90" s="45" t="s">
        <v>75</v>
      </c>
      <c r="E90" s="24">
        <f>+(C90-C$7)/C$8</f>
        <v>-20532.858646839337</v>
      </c>
      <c r="F90" s="24">
        <f>ROUND(2*E90,0)/2</f>
        <v>-20533</v>
      </c>
      <c r="G90" s="24">
        <f>+C90-(C$7+F90*C$8)</f>
        <v>0.1440669999938109</v>
      </c>
      <c r="I90" s="24">
        <f>+G90</f>
        <v>0.1440669999938109</v>
      </c>
      <c r="Q90" s="47">
        <f>+C90-15018.5</f>
        <v>18287.966999999997</v>
      </c>
    </row>
    <row r="91" spans="1:17" s="24" customFormat="1" ht="12.95" customHeight="1">
      <c r="A91" s="45" t="s">
        <v>82</v>
      </c>
      <c r="B91" s="46" t="s">
        <v>46</v>
      </c>
      <c r="C91" s="45">
        <v>33356.383000000002</v>
      </c>
      <c r="D91" s="45" t="s">
        <v>75</v>
      </c>
      <c r="E91" s="24">
        <f>+(C91-C$7)/C$8</f>
        <v>-20483.882931596283</v>
      </c>
      <c r="F91" s="24">
        <f>ROUND(2*E91,0)/2</f>
        <v>-20484</v>
      </c>
      <c r="G91" s="24">
        <f>+C91-(C$7+F91*C$8)</f>
        <v>0.11931599999661557</v>
      </c>
      <c r="I91" s="24">
        <f>+G91</f>
        <v>0.11931599999661557</v>
      </c>
      <c r="Q91" s="47">
        <f>+C91-15018.5</f>
        <v>18337.883000000002</v>
      </c>
    </row>
    <row r="92" spans="1:17" s="24" customFormat="1" ht="12.95" customHeight="1">
      <c r="A92" s="45" t="s">
        <v>82</v>
      </c>
      <c r="B92" s="46" t="s">
        <v>46</v>
      </c>
      <c r="C92" s="45">
        <v>33357.362000000001</v>
      </c>
      <c r="D92" s="45" t="s">
        <v>75</v>
      </c>
      <c r="E92" s="24">
        <f>+(C92-C$7)/C$8</f>
        <v>-20482.922373353977</v>
      </c>
      <c r="F92" s="24">
        <f>ROUND(2*E92,0)/2</f>
        <v>-20483</v>
      </c>
      <c r="G92" s="24">
        <f>+C92-(C$7+F92*C$8)</f>
        <v>7.911700000113342E-2</v>
      </c>
      <c r="I92" s="24">
        <f>+G92</f>
        <v>7.911700000113342E-2</v>
      </c>
      <c r="Q92" s="47">
        <f>+C92-15018.5</f>
        <v>18338.862000000001</v>
      </c>
    </row>
    <row r="93" spans="1:17" s="24" customFormat="1" ht="12.95" customHeight="1">
      <c r="A93" s="45" t="s">
        <v>82</v>
      </c>
      <c r="B93" s="46" t="s">
        <v>46</v>
      </c>
      <c r="C93" s="45">
        <v>33359.389000000003</v>
      </c>
      <c r="D93" s="45" t="s">
        <v>75</v>
      </c>
      <c r="E93" s="24">
        <f>+(C93-C$7)/C$8</f>
        <v>-20480.933556645952</v>
      </c>
      <c r="F93" s="24">
        <f>ROUND(2*E93,0)/2</f>
        <v>-20481</v>
      </c>
      <c r="G93" s="24">
        <f>+C93-(C$7+F93*C$8)</f>
        <v>6.7719000006036367E-2</v>
      </c>
      <c r="I93" s="24">
        <f>+G93</f>
        <v>6.7719000006036367E-2</v>
      </c>
      <c r="Q93" s="47">
        <f>+C93-15018.5</f>
        <v>18340.889000000003</v>
      </c>
    </row>
    <row r="94" spans="1:17" s="24" customFormat="1" ht="12.95" customHeight="1">
      <c r="A94" s="45" t="s">
        <v>82</v>
      </c>
      <c r="B94" s="46" t="s">
        <v>46</v>
      </c>
      <c r="C94" s="45">
        <v>33630.527999999998</v>
      </c>
      <c r="D94" s="45" t="s">
        <v>75</v>
      </c>
      <c r="E94" s="24">
        <f>+(C94-C$7)/C$8</f>
        <v>-20214.902094684163</v>
      </c>
      <c r="F94" s="24">
        <f>ROUND(2*E94,0)/2</f>
        <v>-20215</v>
      </c>
      <c r="G94" s="24">
        <f>+C94-(C$7+F94*C$8)</f>
        <v>9.9784999998519197E-2</v>
      </c>
      <c r="I94" s="24">
        <f>+G94</f>
        <v>9.9784999998519197E-2</v>
      </c>
      <c r="Q94" s="47">
        <f>+C94-15018.5</f>
        <v>18612.027999999998</v>
      </c>
    </row>
    <row r="95" spans="1:17" s="24" customFormat="1" ht="12.95" customHeight="1">
      <c r="A95" s="45" t="s">
        <v>82</v>
      </c>
      <c r="B95" s="46" t="s">
        <v>46</v>
      </c>
      <c r="C95" s="45">
        <v>33682.381999999998</v>
      </c>
      <c r="D95" s="45" t="s">
        <v>75</v>
      </c>
      <c r="E95" s="24">
        <f>+(C95-C$7)/C$8</f>
        <v>-20164.024886209663</v>
      </c>
      <c r="F95" s="24">
        <f>ROUND(2*E95,0)/2</f>
        <v>-20164</v>
      </c>
      <c r="G95" s="24">
        <f>+C95-(C$7+F95*C$8)</f>
        <v>-2.5364000000990927E-2</v>
      </c>
      <c r="I95" s="24">
        <f>+G95</f>
        <v>-2.5364000000990927E-2</v>
      </c>
      <c r="Q95" s="47">
        <f>+C95-15018.5</f>
        <v>18663.881999999998</v>
      </c>
    </row>
    <row r="96" spans="1:17" s="24" customFormat="1" ht="12.95" customHeight="1">
      <c r="A96" s="45" t="s">
        <v>82</v>
      </c>
      <c r="B96" s="46" t="s">
        <v>46</v>
      </c>
      <c r="C96" s="45">
        <v>33950.58</v>
      </c>
      <c r="D96" s="45" t="s">
        <v>75</v>
      </c>
      <c r="E96" s="24">
        <f>+(C96-C$7)/C$8</f>
        <v>-19900.879023625414</v>
      </c>
      <c r="F96" s="24">
        <f>ROUND(2*E96,0)/2</f>
        <v>-19901</v>
      </c>
      <c r="G96" s="24">
        <f>+C96-(C$7+F96*C$8)</f>
        <v>0.12329899999895133</v>
      </c>
      <c r="I96" s="24">
        <f>+G96</f>
        <v>0.12329899999895133</v>
      </c>
      <c r="Q96" s="47">
        <f>+C96-15018.5</f>
        <v>18932.080000000002</v>
      </c>
    </row>
    <row r="97" spans="1:17" s="24" customFormat="1" ht="12.95" customHeight="1">
      <c r="A97" s="45" t="s">
        <v>82</v>
      </c>
      <c r="B97" s="46" t="s">
        <v>46</v>
      </c>
      <c r="C97" s="45">
        <v>34475.366999999998</v>
      </c>
      <c r="D97" s="45" t="s">
        <v>75</v>
      </c>
      <c r="E97" s="24">
        <f>+(C97-C$7)/C$8</f>
        <v>-19385.97761575512</v>
      </c>
      <c r="F97" s="24">
        <f>ROUND(2*E97,0)/2</f>
        <v>-19386</v>
      </c>
      <c r="G97" s="24">
        <f>+C97-(C$7+F97*C$8)</f>
        <v>2.2813999996287748E-2</v>
      </c>
      <c r="I97" s="24">
        <f>+G97</f>
        <v>2.2813999996287748E-2</v>
      </c>
      <c r="Q97" s="47">
        <f>+C97-15018.5</f>
        <v>19456.866999999998</v>
      </c>
    </row>
    <row r="98" spans="1:17" s="24" customFormat="1" ht="12.95" customHeight="1">
      <c r="A98" s="45" t="s">
        <v>82</v>
      </c>
      <c r="B98" s="46" t="s">
        <v>46</v>
      </c>
      <c r="C98" s="45">
        <v>34698.608</v>
      </c>
      <c r="D98" s="45" t="s">
        <v>75</v>
      </c>
      <c r="E98" s="24">
        <f>+(C98-C$7)/C$8</f>
        <v>-19166.941882792271</v>
      </c>
      <c r="F98" s="24">
        <f>ROUND(2*E98,0)/2</f>
        <v>-19167</v>
      </c>
      <c r="G98" s="24">
        <f>+C98-(C$7+F98*C$8)</f>
        <v>5.9232999999949243E-2</v>
      </c>
      <c r="I98" s="24">
        <f>+G98</f>
        <v>5.9232999999949243E-2</v>
      </c>
      <c r="Q98" s="47">
        <f>+C98-15018.5</f>
        <v>19680.108</v>
      </c>
    </row>
    <row r="99" spans="1:17" s="24" customFormat="1" ht="12.95" customHeight="1">
      <c r="A99" s="45" t="s">
        <v>82</v>
      </c>
      <c r="B99" s="46" t="s">
        <v>46</v>
      </c>
      <c r="C99" s="45">
        <v>34747.480000000003</v>
      </c>
      <c r="D99" s="45" t="s">
        <v>75</v>
      </c>
      <c r="E99" s="24">
        <f>+(C99-C$7)/C$8</f>
        <v>-19118.990501364304</v>
      </c>
      <c r="F99" s="24">
        <f>ROUND(2*E99,0)/2</f>
        <v>-19119</v>
      </c>
      <c r="G99" s="24">
        <f>+C99-(C$7+F99*C$8)</f>
        <v>9.6810000031837262E-3</v>
      </c>
      <c r="I99" s="24">
        <f>+G99</f>
        <v>9.6810000031837262E-3</v>
      </c>
      <c r="Q99" s="47">
        <f>+C99-15018.5</f>
        <v>19728.980000000003</v>
      </c>
    </row>
    <row r="100" spans="1:17" s="24" customFormat="1" ht="12.95" customHeight="1">
      <c r="A100" s="45" t="s">
        <v>82</v>
      </c>
      <c r="B100" s="46" t="s">
        <v>46</v>
      </c>
      <c r="C100" s="45">
        <v>35068.559999999998</v>
      </c>
      <c r="D100" s="45" t="s">
        <v>75</v>
      </c>
      <c r="E100" s="24">
        <f>+(C100-C$7)/C$8</f>
        <v>-18803.958795093011</v>
      </c>
      <c r="F100" s="24">
        <f>ROUND(2*E100,0)/2</f>
        <v>-18804</v>
      </c>
      <c r="G100" s="24">
        <f>+C100-(C$7+F100*C$8)</f>
        <v>4.1995999999926426E-2</v>
      </c>
      <c r="I100" s="24">
        <f>+G100</f>
        <v>4.1995999999926426E-2</v>
      </c>
      <c r="Q100" s="47">
        <f>+C100-15018.5</f>
        <v>20050.059999999998</v>
      </c>
    </row>
    <row r="101" spans="1:17" s="24" customFormat="1" ht="12.95" customHeight="1">
      <c r="A101" s="45" t="s">
        <v>82</v>
      </c>
      <c r="B101" s="46" t="s">
        <v>46</v>
      </c>
      <c r="C101" s="45">
        <v>35161.339999999997</v>
      </c>
      <c r="D101" s="45" t="s">
        <v>75</v>
      </c>
      <c r="E101" s="24">
        <f>+(C101-C$7)/C$8</f>
        <v>-18712.926523672024</v>
      </c>
      <c r="F101" s="24">
        <f>ROUND(2*E101,0)/2</f>
        <v>-18713</v>
      </c>
      <c r="G101" s="24">
        <f>+C101-(C$7+F101*C$8)</f>
        <v>7.4886999995214865E-2</v>
      </c>
      <c r="I101" s="24">
        <f>+G101</f>
        <v>7.4886999995214865E-2</v>
      </c>
      <c r="Q101" s="47">
        <f>+C101-15018.5</f>
        <v>20142.839999999997</v>
      </c>
    </row>
    <row r="102" spans="1:17" s="24" customFormat="1" ht="12.95" customHeight="1">
      <c r="A102" s="45" t="s">
        <v>82</v>
      </c>
      <c r="B102" s="46" t="s">
        <v>46</v>
      </c>
      <c r="C102" s="45">
        <v>35164.358999999997</v>
      </c>
      <c r="D102" s="45" t="s">
        <v>75</v>
      </c>
      <c r="E102" s="24">
        <f>+(C102-C$7)/C$8</f>
        <v>-18709.964393607141</v>
      </c>
      <c r="F102" s="24">
        <f>ROUND(2*E102,0)/2</f>
        <v>-18710</v>
      </c>
      <c r="G102" s="24">
        <f>+C102-(C$7+F102*C$8)</f>
        <v>3.628999999637017E-2</v>
      </c>
      <c r="I102" s="24">
        <f>+G102</f>
        <v>3.628999999637017E-2</v>
      </c>
      <c r="Q102" s="47">
        <f>+C102-15018.5</f>
        <v>20145.858999999997</v>
      </c>
    </row>
    <row r="103" spans="1:17" s="24" customFormat="1" ht="12.95" customHeight="1">
      <c r="A103" s="45" t="s">
        <v>82</v>
      </c>
      <c r="B103" s="46" t="s">
        <v>46</v>
      </c>
      <c r="C103" s="45">
        <v>35165.374000000003</v>
      </c>
      <c r="D103" s="45" t="s">
        <v>75</v>
      </c>
      <c r="E103" s="24">
        <f>+(C103-C$7)/C$8</f>
        <v>-18708.968513509135</v>
      </c>
      <c r="F103" s="24">
        <f>ROUND(2*E103,0)/2</f>
        <v>-18709</v>
      </c>
      <c r="G103" s="24">
        <f>+C103-(C$7+F103*C$8)</f>
        <v>3.2091000000946224E-2</v>
      </c>
      <c r="I103" s="24">
        <f>+G103</f>
        <v>3.2091000000946224E-2</v>
      </c>
      <c r="Q103" s="47">
        <f>+C103-15018.5</f>
        <v>20146.874000000003</v>
      </c>
    </row>
    <row r="104" spans="1:17" s="24" customFormat="1" ht="12.95" customHeight="1">
      <c r="A104" s="45" t="s">
        <v>82</v>
      </c>
      <c r="B104" s="46" t="s">
        <v>40</v>
      </c>
      <c r="C104" s="45">
        <v>35193.326999999997</v>
      </c>
      <c r="D104" s="45" t="s">
        <v>75</v>
      </c>
      <c r="E104" s="24">
        <f>+(C104-C$7)/C$8</f>
        <v>-18681.542073726527</v>
      </c>
      <c r="F104" s="24">
        <f>ROUND(2*E104,0)/2</f>
        <v>-18681.5</v>
      </c>
      <c r="G104" s="24">
        <f>+C104-(C$7+F104*C$8)</f>
        <v>-4.2881499997747596E-2</v>
      </c>
      <c r="I104" s="24">
        <f>+G104</f>
        <v>-4.2881499997747596E-2</v>
      </c>
      <c r="Q104" s="47">
        <f>+C104-15018.5</f>
        <v>20174.826999999997</v>
      </c>
    </row>
    <row r="105" spans="1:17" s="24" customFormat="1" ht="12.95" customHeight="1">
      <c r="A105" s="45" t="s">
        <v>82</v>
      </c>
      <c r="B105" s="46" t="s">
        <v>46</v>
      </c>
      <c r="C105" s="45">
        <v>35216.364999999998</v>
      </c>
      <c r="D105" s="45" t="s">
        <v>75</v>
      </c>
      <c r="E105" s="24">
        <f>+(C105-C$7)/C$8</f>
        <v>-18658.938048408607</v>
      </c>
      <c r="F105" s="24">
        <f>ROUND(2*E105,0)/2</f>
        <v>-18659</v>
      </c>
      <c r="G105" s="24">
        <f>+C105-(C$7+F105*C$8)</f>
        <v>6.3140999998722691E-2</v>
      </c>
      <c r="I105" s="24">
        <f>+G105</f>
        <v>6.3140999998722691E-2</v>
      </c>
      <c r="Q105" s="47">
        <f>+C105-15018.5</f>
        <v>20197.864999999998</v>
      </c>
    </row>
    <row r="106" spans="1:17" s="24" customFormat="1" ht="12.95" customHeight="1">
      <c r="A106" s="45" t="s">
        <v>82</v>
      </c>
      <c r="B106" s="46" t="s">
        <v>46</v>
      </c>
      <c r="C106" s="45">
        <v>35217.375999999997</v>
      </c>
      <c r="D106" s="45" t="s">
        <v>75</v>
      </c>
      <c r="E106" s="24">
        <f>+(C106-C$7)/C$8</f>
        <v>-18657.94609296124</v>
      </c>
      <c r="F106" s="24">
        <f>ROUND(2*E106,0)/2</f>
        <v>-18658</v>
      </c>
      <c r="G106" s="24">
        <f>+C106-(C$7+F106*C$8)</f>
        <v>5.494199999520788E-2</v>
      </c>
      <c r="I106" s="24">
        <f>+G106</f>
        <v>5.494199999520788E-2</v>
      </c>
      <c r="Q106" s="47">
        <f>+C106-15018.5</f>
        <v>20198.875999999997</v>
      </c>
    </row>
    <row r="107" spans="1:17" s="24" customFormat="1" ht="12.95" customHeight="1">
      <c r="A107" s="45" t="s">
        <v>82</v>
      </c>
      <c r="B107" s="46" t="s">
        <v>40</v>
      </c>
      <c r="C107" s="45">
        <v>35454.491999999998</v>
      </c>
      <c r="D107" s="45" t="s">
        <v>75</v>
      </c>
      <c r="E107" s="24">
        <f>+(C107-C$7)/C$8</f>
        <v>-18425.296728116886</v>
      </c>
      <c r="F107" s="24">
        <f>ROUND(2*E107,0)/2</f>
        <v>-18425.5</v>
      </c>
      <c r="G107" s="24">
        <f>+C107-(C$7+F107*C$8)</f>
        <v>0.20717449999938253</v>
      </c>
      <c r="I107" s="24">
        <f>+G107</f>
        <v>0.20717449999938253</v>
      </c>
      <c r="Q107" s="47">
        <f>+C107-15018.5</f>
        <v>20435.991999999998</v>
      </c>
    </row>
    <row r="108" spans="1:17" s="24" customFormat="1" ht="12.95" customHeight="1">
      <c r="A108" s="45" t="s">
        <v>82</v>
      </c>
      <c r="B108" s="46" t="s">
        <v>40</v>
      </c>
      <c r="C108" s="45">
        <v>35455.483999999997</v>
      </c>
      <c r="D108" s="45" t="s">
        <v>75</v>
      </c>
      <c r="E108" s="24">
        <f>+(C108-C$7)/C$8</f>
        <v>-18424.323414760027</v>
      </c>
      <c r="F108" s="24">
        <f>ROUND(2*E108,0)/2</f>
        <v>-18424.5</v>
      </c>
      <c r="G108" s="24">
        <f>+C108-(C$7+F108*C$8)</f>
        <v>0.17997549999563489</v>
      </c>
      <c r="I108" s="24">
        <f>+G108</f>
        <v>0.17997549999563489</v>
      </c>
      <c r="Q108" s="47">
        <f>+C108-15018.5</f>
        <v>20436.983999999997</v>
      </c>
    </row>
    <row r="109" spans="1:17" s="24" customFormat="1" ht="12.95" customHeight="1">
      <c r="A109" s="45" t="s">
        <v>82</v>
      </c>
      <c r="B109" s="46" t="s">
        <v>40</v>
      </c>
      <c r="C109" s="45">
        <v>35461.491999999998</v>
      </c>
      <c r="D109" s="45" t="s">
        <v>72</v>
      </c>
      <c r="E109" s="24">
        <f>+(C109-C$7)/C$8</f>
        <v>-18418.42858951</v>
      </c>
      <c r="F109" s="24">
        <f>ROUND(2*E109,0)/2</f>
        <v>-18418.5</v>
      </c>
      <c r="G109" s="24">
        <f>+C109-(C$7+F109*C$8)</f>
        <v>7.2781499999109656E-2</v>
      </c>
      <c r="I109" s="24">
        <f>+G109</f>
        <v>7.2781499999109656E-2</v>
      </c>
      <c r="Q109" s="47">
        <f>+C109-15018.5</f>
        <v>20442.991999999998</v>
      </c>
    </row>
    <row r="110" spans="1:17" s="24" customFormat="1" ht="12.95" customHeight="1">
      <c r="A110" s="45" t="s">
        <v>82</v>
      </c>
      <c r="B110" s="46" t="s">
        <v>40</v>
      </c>
      <c r="C110" s="45">
        <v>35461.527999999998</v>
      </c>
      <c r="D110" s="45" t="s">
        <v>72</v>
      </c>
      <c r="E110" s="24">
        <f>+(C110-C$7)/C$8</f>
        <v>-18418.393267654308</v>
      </c>
      <c r="F110" s="24">
        <f>ROUND(2*E110,0)/2</f>
        <v>-18418.5</v>
      </c>
      <c r="G110" s="24">
        <f>+C110-(C$7+F110*C$8)</f>
        <v>0.10878149999916786</v>
      </c>
      <c r="I110" s="24">
        <f>+G110</f>
        <v>0.10878149999916786</v>
      </c>
      <c r="Q110" s="47">
        <f>+C110-15018.5</f>
        <v>20443.027999999998</v>
      </c>
    </row>
    <row r="111" spans="1:17" s="24" customFormat="1" ht="12.95" customHeight="1">
      <c r="A111" s="45" t="s">
        <v>82</v>
      </c>
      <c r="B111" s="46" t="s">
        <v>40</v>
      </c>
      <c r="C111" s="45">
        <v>35461.563999999998</v>
      </c>
      <c r="D111" s="45" t="s">
        <v>72</v>
      </c>
      <c r="E111" s="24">
        <f>+(C111-C$7)/C$8</f>
        <v>-18418.357945798616</v>
      </c>
      <c r="F111" s="24">
        <f>ROUND(2*E111,0)/2</f>
        <v>-18418.5</v>
      </c>
      <c r="G111" s="24">
        <f>+C111-(C$7+F111*C$8)</f>
        <v>0.14478149999922607</v>
      </c>
      <c r="I111" s="24">
        <f>+G111</f>
        <v>0.14478149999922607</v>
      </c>
      <c r="Q111" s="47">
        <f>+C111-15018.5</f>
        <v>20443.063999999998</v>
      </c>
    </row>
    <row r="112" spans="1:17" s="24" customFormat="1" ht="12.95" customHeight="1">
      <c r="A112" s="45" t="s">
        <v>82</v>
      </c>
      <c r="B112" s="46" t="s">
        <v>46</v>
      </c>
      <c r="C112" s="45">
        <v>35480.419000000002</v>
      </c>
      <c r="D112" s="45" t="s">
        <v>72</v>
      </c>
      <c r="E112" s="24">
        <f>+(C112-C$7)/C$8</f>
        <v>-18399.858123879632</v>
      </c>
      <c r="F112" s="24">
        <f>ROUND(2*E112,0)/2</f>
        <v>-18400</v>
      </c>
      <c r="G112" s="24">
        <f>+C112-(C$7+F112*C$8)</f>
        <v>0.14459999999962747</v>
      </c>
      <c r="I112" s="24">
        <f>+G112</f>
        <v>0.14459999999962747</v>
      </c>
      <c r="Q112" s="47">
        <f>+C112-15018.5</f>
        <v>20461.919000000002</v>
      </c>
    </row>
    <row r="113" spans="1:17" s="24" customFormat="1" ht="12.95" customHeight="1">
      <c r="A113" s="45" t="s">
        <v>82</v>
      </c>
      <c r="B113" s="46" t="s">
        <v>46</v>
      </c>
      <c r="C113" s="45">
        <v>35483.417000000001</v>
      </c>
      <c r="D113" s="45" t="s">
        <v>72</v>
      </c>
      <c r="E113" s="24">
        <f>+(C113-C$7)/C$8</f>
        <v>-18396.916598230571</v>
      </c>
      <c r="F113" s="24">
        <f>ROUND(2*E113,0)/2</f>
        <v>-18397</v>
      </c>
      <c r="G113" s="24">
        <f>+C113-(C$7+F113*C$8)</f>
        <v>8.5003000000142492E-2</v>
      </c>
      <c r="I113" s="24">
        <f>+G113</f>
        <v>8.5003000000142492E-2</v>
      </c>
      <c r="Q113" s="47">
        <f>+C113-15018.5</f>
        <v>20464.917000000001</v>
      </c>
    </row>
    <row r="114" spans="1:17" s="24" customFormat="1" ht="12.95" customHeight="1">
      <c r="A114" s="45" t="s">
        <v>82</v>
      </c>
      <c r="B114" s="46" t="s">
        <v>46</v>
      </c>
      <c r="C114" s="45">
        <v>35536.32</v>
      </c>
      <c r="D114" s="45" t="s">
        <v>75</v>
      </c>
      <c r="E114" s="24">
        <f>+(C114-C$7)/C$8</f>
        <v>-18345.010150127699</v>
      </c>
      <c r="F114" s="24">
        <f>ROUND(2*E114,0)/2</f>
        <v>-18345</v>
      </c>
      <c r="G114" s="24">
        <f>+C114-(C$7+F114*C$8)</f>
        <v>-1.0345000002416782E-2</v>
      </c>
      <c r="I114" s="24">
        <f>+G114</f>
        <v>-1.0345000002416782E-2</v>
      </c>
      <c r="Q114" s="47">
        <f>+C114-15018.5</f>
        <v>20517.82</v>
      </c>
    </row>
    <row r="115" spans="1:17" s="24" customFormat="1" ht="12.95" customHeight="1">
      <c r="A115" s="45" t="s">
        <v>82</v>
      </c>
      <c r="B115" s="46" t="s">
        <v>46</v>
      </c>
      <c r="C115" s="45">
        <v>35536.343000000001</v>
      </c>
      <c r="D115" s="45" t="s">
        <v>75</v>
      </c>
      <c r="E115" s="24">
        <f>+(C115-C$7)/C$8</f>
        <v>-18344.987583386563</v>
      </c>
      <c r="F115" s="24">
        <f>ROUND(2*E115,0)/2</f>
        <v>-18345</v>
      </c>
      <c r="G115" s="24">
        <f>+C115-(C$7+F115*C$8)</f>
        <v>1.2654999998630956E-2</v>
      </c>
      <c r="I115" s="24">
        <f>+G115</f>
        <v>1.2654999998630956E-2</v>
      </c>
      <c r="Q115" s="47">
        <f>+C115-15018.5</f>
        <v>20517.843000000001</v>
      </c>
    </row>
    <row r="116" spans="1:17" s="24" customFormat="1" ht="12.95" customHeight="1">
      <c r="A116" s="45" t="s">
        <v>82</v>
      </c>
      <c r="B116" s="46" t="s">
        <v>46</v>
      </c>
      <c r="C116" s="45">
        <v>35536.419000000002</v>
      </c>
      <c r="D116" s="45" t="s">
        <v>75</v>
      </c>
      <c r="E116" s="24">
        <f>+(C116-C$7)/C$8</f>
        <v>-18344.913015024544</v>
      </c>
      <c r="F116" s="24">
        <f>ROUND(2*E116,0)/2</f>
        <v>-18345</v>
      </c>
      <c r="G116" s="24">
        <f>+C116-(C$7+F116*C$8)</f>
        <v>8.8654999999562278E-2</v>
      </c>
      <c r="I116" s="24">
        <f>+G116</f>
        <v>8.8654999999562278E-2</v>
      </c>
      <c r="Q116" s="47">
        <f>+C116-15018.5</f>
        <v>20517.919000000002</v>
      </c>
    </row>
    <row r="117" spans="1:17" s="24" customFormat="1" ht="12.95" customHeight="1">
      <c r="A117" s="45" t="s">
        <v>82</v>
      </c>
      <c r="B117" s="46" t="s">
        <v>46</v>
      </c>
      <c r="C117" s="45">
        <v>35536.442999999999</v>
      </c>
      <c r="D117" s="45" t="s">
        <v>75</v>
      </c>
      <c r="E117" s="24">
        <f>+(C117-C$7)/C$8</f>
        <v>-18344.889467120749</v>
      </c>
      <c r="F117" s="24">
        <f>ROUND(2*E117,0)/2</f>
        <v>-18345</v>
      </c>
      <c r="G117" s="24">
        <f>+C117-(C$7+F117*C$8)</f>
        <v>0.11265499999717576</v>
      </c>
      <c r="I117" s="24">
        <f>+G117</f>
        <v>0.11265499999717576</v>
      </c>
      <c r="Q117" s="47">
        <f>+C117-15018.5</f>
        <v>20517.942999999999</v>
      </c>
    </row>
    <row r="118" spans="1:17" s="24" customFormat="1" ht="12.95" customHeight="1">
      <c r="A118" s="45" t="s">
        <v>82</v>
      </c>
      <c r="B118" s="46" t="s">
        <v>46</v>
      </c>
      <c r="C118" s="45">
        <v>35537.366999999998</v>
      </c>
      <c r="D118" s="45" t="s">
        <v>75</v>
      </c>
      <c r="E118" s="24">
        <f>+(C118-C$7)/C$8</f>
        <v>-18343.982872824643</v>
      </c>
      <c r="F118" s="24">
        <f>ROUND(2*E118,0)/2</f>
        <v>-18344</v>
      </c>
      <c r="G118" s="24">
        <f>+C118-(C$7+F118*C$8)</f>
        <v>1.7456000001402572E-2</v>
      </c>
      <c r="I118" s="24">
        <f>+G118</f>
        <v>1.7456000001402572E-2</v>
      </c>
      <c r="Q118" s="47">
        <f>+C118-15018.5</f>
        <v>20518.866999999998</v>
      </c>
    </row>
    <row r="119" spans="1:17" s="24" customFormat="1" ht="12.95" customHeight="1">
      <c r="A119" s="45" t="s">
        <v>82</v>
      </c>
      <c r="B119" s="46" t="s">
        <v>46</v>
      </c>
      <c r="C119" s="45">
        <v>35537.404999999999</v>
      </c>
      <c r="D119" s="45" t="s">
        <v>75</v>
      </c>
      <c r="E119" s="24">
        <f>+(C119-C$7)/C$8</f>
        <v>-18343.945588643634</v>
      </c>
      <c r="F119" s="24">
        <f>ROUND(2*E119,0)/2</f>
        <v>-18344</v>
      </c>
      <c r="G119" s="24">
        <f>+C119-(C$7+F119*C$8)</f>
        <v>5.5456000001868233E-2</v>
      </c>
      <c r="I119" s="24">
        <f>+G119</f>
        <v>5.5456000001868233E-2</v>
      </c>
      <c r="Q119" s="47">
        <f>+C119-15018.5</f>
        <v>20518.904999999999</v>
      </c>
    </row>
    <row r="120" spans="1:17" s="24" customFormat="1" ht="12.95" customHeight="1">
      <c r="A120" s="45" t="s">
        <v>82</v>
      </c>
      <c r="B120" s="46" t="s">
        <v>46</v>
      </c>
      <c r="C120" s="45">
        <v>35537.423999999999</v>
      </c>
      <c r="D120" s="45" t="s">
        <v>75</v>
      </c>
      <c r="E120" s="24">
        <f>+(C120-C$7)/C$8</f>
        <v>-18343.926946553129</v>
      </c>
      <c r="F120" s="24">
        <f>ROUND(2*E120,0)/2</f>
        <v>-18344</v>
      </c>
      <c r="G120" s="24">
        <f>+C120-(C$7+F120*C$8)</f>
        <v>7.4456000002101064E-2</v>
      </c>
      <c r="I120" s="24">
        <f>+G120</f>
        <v>7.4456000002101064E-2</v>
      </c>
      <c r="Q120" s="47">
        <f>+C120-15018.5</f>
        <v>20518.923999999999</v>
      </c>
    </row>
    <row r="121" spans="1:17" s="24" customFormat="1" ht="12.95" customHeight="1">
      <c r="A121" s="45" t="s">
        <v>82</v>
      </c>
      <c r="B121" s="46" t="s">
        <v>46</v>
      </c>
      <c r="C121" s="45">
        <v>35538.366000000002</v>
      </c>
      <c r="D121" s="45" t="s">
        <v>75</v>
      </c>
      <c r="E121" s="24">
        <f>+(C121-C$7)/C$8</f>
        <v>-18343.002691329169</v>
      </c>
      <c r="F121" s="24">
        <f>ROUND(2*E121,0)/2</f>
        <v>-18343</v>
      </c>
      <c r="G121" s="24">
        <f>+C121-(C$7+F121*C$8)</f>
        <v>-2.7429999972810037E-3</v>
      </c>
      <c r="I121" s="24">
        <f>+G121</f>
        <v>-2.7429999972810037E-3</v>
      </c>
      <c r="Q121" s="47">
        <f>+C121-15018.5</f>
        <v>20519.866000000002</v>
      </c>
    </row>
    <row r="122" spans="1:17" s="24" customFormat="1" ht="12.95" customHeight="1">
      <c r="A122" s="45" t="s">
        <v>82</v>
      </c>
      <c r="B122" s="46" t="s">
        <v>46</v>
      </c>
      <c r="C122" s="45">
        <v>35538.423000000003</v>
      </c>
      <c r="D122" s="45" t="s">
        <v>75</v>
      </c>
      <c r="E122" s="24">
        <f>+(C122-C$7)/C$8</f>
        <v>-18342.946765057655</v>
      </c>
      <c r="F122" s="24">
        <f>ROUND(2*E122,0)/2</f>
        <v>-18343</v>
      </c>
      <c r="G122" s="24">
        <f>+C122-(C$7+F122*C$8)</f>
        <v>5.4257000003417488E-2</v>
      </c>
      <c r="I122" s="24">
        <f>+G122</f>
        <v>5.4257000003417488E-2</v>
      </c>
      <c r="Q122" s="47">
        <f>+C122-15018.5</f>
        <v>20519.923000000003</v>
      </c>
    </row>
    <row r="123" spans="1:17" s="24" customFormat="1" ht="12.95" customHeight="1">
      <c r="A123" s="45" t="s">
        <v>82</v>
      </c>
      <c r="B123" s="46" t="s">
        <v>46</v>
      </c>
      <c r="C123" s="45">
        <v>35538.46</v>
      </c>
      <c r="D123" s="45" t="s">
        <v>75</v>
      </c>
      <c r="E123" s="24">
        <f>+(C123-C$7)/C$8</f>
        <v>-18342.910462039308</v>
      </c>
      <c r="F123" s="24">
        <f>ROUND(2*E123,0)/2</f>
        <v>-18343</v>
      </c>
      <c r="G123" s="24">
        <f>+C123-(C$7+F123*C$8)</f>
        <v>9.1257000000041444E-2</v>
      </c>
      <c r="I123" s="24">
        <f>+G123</f>
        <v>9.1257000000041444E-2</v>
      </c>
      <c r="Q123" s="47">
        <f>+C123-15018.5</f>
        <v>20519.96</v>
      </c>
    </row>
    <row r="124" spans="1:17" s="24" customFormat="1" ht="12.95" customHeight="1">
      <c r="A124" s="45" t="s">
        <v>82</v>
      </c>
      <c r="B124" s="46" t="s">
        <v>46</v>
      </c>
      <c r="C124" s="45">
        <v>35541.497000000003</v>
      </c>
      <c r="D124" s="45" t="s">
        <v>75</v>
      </c>
      <c r="E124" s="24">
        <f>+(C124-C$7)/C$8</f>
        <v>-18339.930671046575</v>
      </c>
      <c r="F124" s="24">
        <f>ROUND(2*E124,0)/2</f>
        <v>-18340</v>
      </c>
      <c r="G124" s="24">
        <f>+C124-(C$7+F124*C$8)</f>
        <v>7.0659999997587875E-2</v>
      </c>
      <c r="I124" s="24">
        <f>+G124</f>
        <v>7.0659999997587875E-2</v>
      </c>
      <c r="Q124" s="47">
        <f>+C124-15018.5</f>
        <v>20522.997000000003</v>
      </c>
    </row>
    <row r="125" spans="1:17" s="24" customFormat="1" ht="12.95" customHeight="1">
      <c r="A125" s="45" t="s">
        <v>82</v>
      </c>
      <c r="B125" s="46" t="s">
        <v>46</v>
      </c>
      <c r="C125" s="45">
        <v>35541.517</v>
      </c>
      <c r="D125" s="45" t="s">
        <v>75</v>
      </c>
      <c r="E125" s="24">
        <f>+(C125-C$7)/C$8</f>
        <v>-18339.911047793415</v>
      </c>
      <c r="F125" s="24">
        <f>ROUND(2*E125,0)/2</f>
        <v>-18340</v>
      </c>
      <c r="G125" s="24">
        <f>+C125-(C$7+F125*C$8)</f>
        <v>9.0659999994386453E-2</v>
      </c>
      <c r="I125" s="24">
        <f>+G125</f>
        <v>9.0659999994386453E-2</v>
      </c>
      <c r="Q125" s="47">
        <f>+C125-15018.5</f>
        <v>20523.017</v>
      </c>
    </row>
    <row r="126" spans="1:17" s="24" customFormat="1" ht="12.95" customHeight="1">
      <c r="A126" s="45" t="s">
        <v>82</v>
      </c>
      <c r="B126" s="46" t="s">
        <v>40</v>
      </c>
      <c r="C126" s="45">
        <v>35563.351000000002</v>
      </c>
      <c r="D126" s="45" t="s">
        <v>75</v>
      </c>
      <c r="E126" s="24">
        <f>+(C126-C$7)/C$8</f>
        <v>-18318.488342315875</v>
      </c>
      <c r="F126" s="24">
        <f>ROUND(2*E126,0)/2</f>
        <v>-18318.5</v>
      </c>
      <c r="G126" s="24">
        <f>+C126-(C$7+F126*C$8)</f>
        <v>1.1881500002346002E-2</v>
      </c>
      <c r="I126" s="24">
        <f>+G126</f>
        <v>1.1881500002346002E-2</v>
      </c>
      <c r="Q126" s="47">
        <f>+C126-15018.5</f>
        <v>20544.851000000002</v>
      </c>
    </row>
    <row r="127" spans="1:17" s="24" customFormat="1" ht="12.95" customHeight="1">
      <c r="A127" s="45" t="s">
        <v>82</v>
      </c>
      <c r="B127" s="46" t="s">
        <v>46</v>
      </c>
      <c r="C127" s="45">
        <v>35802.455999999998</v>
      </c>
      <c r="D127" s="45" t="s">
        <v>75</v>
      </c>
      <c r="E127" s="24">
        <f>+(C127-C$7)/C$8</f>
        <v>-18083.887444944514</v>
      </c>
      <c r="F127" s="24">
        <f>ROUND(2*E127,0)/2</f>
        <v>-18084</v>
      </c>
      <c r="G127" s="24">
        <f>+C127-(C$7+F127*C$8)</f>
        <v>0.11471599999640603</v>
      </c>
      <c r="I127" s="24">
        <f>+G127</f>
        <v>0.11471599999640603</v>
      </c>
      <c r="Q127" s="47">
        <f>+C127-15018.5</f>
        <v>20783.955999999998</v>
      </c>
    </row>
    <row r="128" spans="1:17" s="24" customFormat="1" ht="12.95" customHeight="1">
      <c r="A128" s="45" t="s">
        <v>82</v>
      </c>
      <c r="B128" s="46" t="s">
        <v>46</v>
      </c>
      <c r="C128" s="45">
        <v>35860.39</v>
      </c>
      <c r="D128" s="45" t="s">
        <v>75</v>
      </c>
      <c r="E128" s="24">
        <f>+(C128-C$7)/C$8</f>
        <v>-18027.044767508603</v>
      </c>
      <c r="F128" s="24">
        <f>ROUND(2*E128,0)/2</f>
        <v>-18027</v>
      </c>
      <c r="G128" s="24">
        <f>+C128-(C$7+F128*C$8)</f>
        <v>-4.5626999999512918E-2</v>
      </c>
      <c r="I128" s="24">
        <f>+G128</f>
        <v>-4.5626999999512918E-2</v>
      </c>
      <c r="Q128" s="47">
        <f>+C128-15018.5</f>
        <v>20841.89</v>
      </c>
    </row>
    <row r="129" spans="1:17" s="24" customFormat="1" ht="12.95" customHeight="1">
      <c r="A129" s="45" t="s">
        <v>82</v>
      </c>
      <c r="B129" s="46" t="s">
        <v>46</v>
      </c>
      <c r="C129" s="45">
        <v>35860.417000000001</v>
      </c>
      <c r="D129" s="45" t="s">
        <v>75</v>
      </c>
      <c r="E129" s="24">
        <f>+(C129-C$7)/C$8</f>
        <v>-18027.018276116833</v>
      </c>
      <c r="F129" s="24">
        <f>ROUND(2*E129,0)/2</f>
        <v>-18027</v>
      </c>
      <c r="G129" s="24">
        <f>+C129-(C$7+F129*C$8)</f>
        <v>-1.8626999997650273E-2</v>
      </c>
      <c r="I129" s="24">
        <f>+G129</f>
        <v>-1.8626999997650273E-2</v>
      </c>
      <c r="Q129" s="47">
        <f>+C129-15018.5</f>
        <v>20841.917000000001</v>
      </c>
    </row>
    <row r="130" spans="1:17" s="24" customFormat="1" ht="12.95" customHeight="1">
      <c r="A130" s="45" t="s">
        <v>82</v>
      </c>
      <c r="B130" s="46" t="s">
        <v>46</v>
      </c>
      <c r="C130" s="45">
        <v>35862.497000000003</v>
      </c>
      <c r="D130" s="45" t="s">
        <v>75</v>
      </c>
      <c r="E130" s="24">
        <f>+(C130-C$7)/C$8</f>
        <v>-18024.977457787929</v>
      </c>
      <c r="F130" s="24">
        <f>ROUND(2*E130,0)/2</f>
        <v>-18025</v>
      </c>
      <c r="G130" s="24">
        <f>+C130-(C$7+F130*C$8)</f>
        <v>2.2974999999860302E-2</v>
      </c>
      <c r="I130" s="24">
        <f>+G130</f>
        <v>2.2974999999860302E-2</v>
      </c>
      <c r="Q130" s="47">
        <f>+C130-15018.5</f>
        <v>20843.997000000003</v>
      </c>
    </row>
    <row r="131" spans="1:17" s="24" customFormat="1" ht="12.95" customHeight="1">
      <c r="A131" s="45" t="s">
        <v>82</v>
      </c>
      <c r="B131" s="46" t="s">
        <v>46</v>
      </c>
      <c r="C131" s="45">
        <v>35868.588000000003</v>
      </c>
      <c r="D131" s="45" t="s">
        <v>75</v>
      </c>
      <c r="E131" s="24">
        <f>+(C131-C$7)/C$8</f>
        <v>-18019.001196037276</v>
      </c>
      <c r="F131" s="24">
        <f>ROUND(2*E131,0)/2</f>
        <v>-18019</v>
      </c>
      <c r="G131" s="24">
        <f>+C131-(C$7+F131*C$8)</f>
        <v>-1.2189999979455024E-3</v>
      </c>
      <c r="I131" s="24">
        <f>+G131</f>
        <v>-1.2189999979455024E-3</v>
      </c>
      <c r="Q131" s="47">
        <f>+C131-15018.5</f>
        <v>20850.088000000003</v>
      </c>
    </row>
    <row r="132" spans="1:17" s="24" customFormat="1" ht="12.95" customHeight="1">
      <c r="A132" s="45" t="s">
        <v>82</v>
      </c>
      <c r="B132" s="46" t="s">
        <v>46</v>
      </c>
      <c r="C132" s="45">
        <v>35868.597000000002</v>
      </c>
      <c r="D132" s="45" t="s">
        <v>75</v>
      </c>
      <c r="E132" s="24">
        <f>+(C132-C$7)/C$8</f>
        <v>-18018.992365573355</v>
      </c>
      <c r="F132" s="24">
        <f>ROUND(2*E132,0)/2</f>
        <v>-18019</v>
      </c>
      <c r="G132" s="24">
        <f>+C132-(C$7+F132*C$8)</f>
        <v>7.7810000002500601E-3</v>
      </c>
      <c r="I132" s="24">
        <f>+G132</f>
        <v>7.7810000002500601E-3</v>
      </c>
      <c r="Q132" s="47">
        <f>+C132-15018.5</f>
        <v>20850.097000000002</v>
      </c>
    </row>
    <row r="133" spans="1:17" s="24" customFormat="1" ht="12.95" customHeight="1">
      <c r="A133" s="45" t="s">
        <v>82</v>
      </c>
      <c r="B133" s="46" t="s">
        <v>46</v>
      </c>
      <c r="C133" s="45">
        <v>35868.605000000003</v>
      </c>
      <c r="D133" s="45" t="s">
        <v>75</v>
      </c>
      <c r="E133" s="24">
        <f>+(C133-C$7)/C$8</f>
        <v>-18018.984516272089</v>
      </c>
      <c r="F133" s="24">
        <f>ROUND(2*E133,0)/2</f>
        <v>-18019</v>
      </c>
      <c r="G133" s="24">
        <f>+C133-(C$7+F133*C$8)</f>
        <v>1.5781000001879875E-2</v>
      </c>
      <c r="I133" s="24">
        <f>+G133</f>
        <v>1.5781000001879875E-2</v>
      </c>
      <c r="Q133" s="47">
        <f>+C133-15018.5</f>
        <v>20850.105000000003</v>
      </c>
    </row>
    <row r="134" spans="1:17" s="24" customFormat="1" ht="12.95" customHeight="1">
      <c r="A134" s="45" t="s">
        <v>82</v>
      </c>
      <c r="B134" s="46" t="s">
        <v>46</v>
      </c>
      <c r="C134" s="45">
        <v>35868.629000000001</v>
      </c>
      <c r="D134" s="45" t="s">
        <v>75</v>
      </c>
      <c r="E134" s="24">
        <f>+(C134-C$7)/C$8</f>
        <v>-18018.960968368297</v>
      </c>
      <c r="F134" s="24">
        <f>ROUND(2*E134,0)/2</f>
        <v>-18019</v>
      </c>
      <c r="G134" s="24">
        <f>+C134-(C$7+F134*C$8)</f>
        <v>3.9780999999493361E-2</v>
      </c>
      <c r="I134" s="24">
        <f>+G134</f>
        <v>3.9780999999493361E-2</v>
      </c>
      <c r="Q134" s="47">
        <f>+C134-15018.5</f>
        <v>20850.129000000001</v>
      </c>
    </row>
    <row r="135" spans="1:17" s="24" customFormat="1" ht="12.95" customHeight="1">
      <c r="A135" s="45" t="s">
        <v>82</v>
      </c>
      <c r="B135" s="46" t="s">
        <v>46</v>
      </c>
      <c r="C135" s="45">
        <v>35899.322999999997</v>
      </c>
      <c r="D135" s="45" t="s">
        <v>75</v>
      </c>
      <c r="E135" s="24">
        <f>+(C135-C$7)/C$8</f>
        <v>-17988.845161739762</v>
      </c>
      <c r="F135" s="24">
        <f>ROUND(2*E135,0)/2</f>
        <v>-17989</v>
      </c>
      <c r="G135" s="24">
        <f>+C135-(C$7+F135*C$8)</f>
        <v>0.15781099999730941</v>
      </c>
      <c r="I135" s="24">
        <f>+G135</f>
        <v>0.15781099999730941</v>
      </c>
      <c r="Q135" s="47">
        <f>+C135-15018.5</f>
        <v>20880.822999999997</v>
      </c>
    </row>
    <row r="136" spans="1:17" s="24" customFormat="1" ht="12.95" customHeight="1">
      <c r="A136" s="45" t="s">
        <v>82</v>
      </c>
      <c r="B136" s="46" t="s">
        <v>46</v>
      </c>
      <c r="C136" s="45">
        <v>35909.445</v>
      </c>
      <c r="D136" s="45" t="s">
        <v>75</v>
      </c>
      <c r="E136" s="24">
        <f>+(C136-C$7)/C$8</f>
        <v>-17978.9138333142</v>
      </c>
      <c r="F136" s="24">
        <f>ROUND(2*E136,0)/2</f>
        <v>-17979</v>
      </c>
      <c r="G136" s="24">
        <f>+C136-(C$7+F136*C$8)</f>
        <v>8.7821000000985805E-2</v>
      </c>
      <c r="I136" s="24">
        <f>+G136</f>
        <v>8.7821000000985805E-2</v>
      </c>
      <c r="Q136" s="47">
        <f>+C136-15018.5</f>
        <v>20890.945</v>
      </c>
    </row>
    <row r="137" spans="1:17" s="24" customFormat="1" ht="12.95" customHeight="1">
      <c r="A137" s="45" t="s">
        <v>82</v>
      </c>
      <c r="B137" s="46" t="s">
        <v>40</v>
      </c>
      <c r="C137" s="45">
        <v>35932.347999999998</v>
      </c>
      <c r="D137" s="45" t="s">
        <v>75</v>
      </c>
      <c r="E137" s="24">
        <f>+(C137-C$7)/C$8</f>
        <v>-17956.442264955131</v>
      </c>
      <c r="F137" s="24">
        <f>ROUND(2*E137,0)/2</f>
        <v>-17956.5</v>
      </c>
      <c r="G137" s="24">
        <f>+C137-(C$7+F137*C$8)</f>
        <v>5.8843499995418824E-2</v>
      </c>
      <c r="I137" s="24">
        <f>+G137</f>
        <v>5.8843499995418824E-2</v>
      </c>
      <c r="Q137" s="47">
        <f>+C137-15018.5</f>
        <v>20913.847999999998</v>
      </c>
    </row>
    <row r="138" spans="1:17" s="24" customFormat="1" ht="12.95" customHeight="1">
      <c r="A138" s="45" t="s">
        <v>82</v>
      </c>
      <c r="B138" s="46" t="s">
        <v>40</v>
      </c>
      <c r="C138" s="45">
        <v>35933.39</v>
      </c>
      <c r="D138" s="45" t="s">
        <v>75</v>
      </c>
      <c r="E138" s="24">
        <f>+(C138-C$7)/C$8</f>
        <v>-17955.419893465361</v>
      </c>
      <c r="F138" s="24">
        <f>ROUND(2*E138,0)/2</f>
        <v>-17955.5</v>
      </c>
      <c r="G138" s="24">
        <f>+C138-(C$7+F138*C$8)</f>
        <v>8.1644499994581565E-2</v>
      </c>
      <c r="I138" s="24">
        <f>+G138</f>
        <v>8.1644499994581565E-2</v>
      </c>
      <c r="Q138" s="47">
        <f>+C138-15018.5</f>
        <v>20914.89</v>
      </c>
    </row>
    <row r="139" spans="1:17" s="24" customFormat="1" ht="12.95" customHeight="1">
      <c r="A139" s="45" t="s">
        <v>82</v>
      </c>
      <c r="B139" s="46" t="s">
        <v>40</v>
      </c>
      <c r="C139" s="45">
        <v>35934.298999999999</v>
      </c>
      <c r="D139" s="45" t="s">
        <v>75</v>
      </c>
      <c r="E139" s="24">
        <f>+(C139-C$7)/C$8</f>
        <v>-17954.528016609122</v>
      </c>
      <c r="F139" s="24">
        <f>ROUND(2*E139,0)/2</f>
        <v>-17954.5</v>
      </c>
      <c r="G139" s="24">
        <f>+C139-(C$7+F139*C$8)</f>
        <v>-2.8554500000609551E-2</v>
      </c>
      <c r="I139" s="24">
        <f>+G139</f>
        <v>-2.8554500000609551E-2</v>
      </c>
      <c r="Q139" s="47">
        <f>+C139-15018.5</f>
        <v>20915.798999999999</v>
      </c>
    </row>
    <row r="140" spans="1:17" s="24" customFormat="1" ht="12.95" customHeight="1">
      <c r="A140" s="45" t="s">
        <v>82</v>
      </c>
      <c r="B140" s="46" t="s">
        <v>40</v>
      </c>
      <c r="C140" s="45">
        <v>35934.364999999998</v>
      </c>
      <c r="D140" s="45" t="s">
        <v>75</v>
      </c>
      <c r="E140" s="24">
        <f>+(C140-C$7)/C$8</f>
        <v>-17954.463259873686</v>
      </c>
      <c r="F140" s="24">
        <f>ROUND(2*E140,0)/2</f>
        <v>-17954.5</v>
      </c>
      <c r="G140" s="24">
        <f>+C140-(C$7+F140*C$8)</f>
        <v>3.7445499998284504E-2</v>
      </c>
      <c r="I140" s="24">
        <f>+G140</f>
        <v>3.7445499998284504E-2</v>
      </c>
      <c r="Q140" s="47">
        <f>+C140-15018.5</f>
        <v>20915.864999999998</v>
      </c>
    </row>
    <row r="141" spans="1:17" s="24" customFormat="1" ht="12.95" customHeight="1">
      <c r="A141" s="45" t="s">
        <v>82</v>
      </c>
      <c r="B141" s="46" t="s">
        <v>46</v>
      </c>
      <c r="C141" s="45">
        <v>35955.339999999997</v>
      </c>
      <c r="D141" s="45" t="s">
        <v>75</v>
      </c>
      <c r="E141" s="24">
        <f>+(C141-C$7)/C$8</f>
        <v>-17933.883373119483</v>
      </c>
      <c r="F141" s="24">
        <f>ROUND(2*E141,0)/2</f>
        <v>-17934</v>
      </c>
      <c r="G141" s="24">
        <f>+C141-(C$7+F141*C$8)</f>
        <v>0.11886599999706959</v>
      </c>
      <c r="I141" s="24">
        <f>+G141</f>
        <v>0.11886599999706959</v>
      </c>
      <c r="Q141" s="47">
        <f>+C141-15018.5</f>
        <v>20936.839999999997</v>
      </c>
    </row>
    <row r="142" spans="1:17" s="24" customFormat="1" ht="12.95" customHeight="1">
      <c r="A142" s="45" t="s">
        <v>82</v>
      </c>
      <c r="B142" s="46" t="s">
        <v>40</v>
      </c>
      <c r="C142" s="45">
        <v>36108.591</v>
      </c>
      <c r="D142" s="45" t="s">
        <v>75</v>
      </c>
      <c r="E142" s="24">
        <f>+(C142-C$7)/C$8</f>
        <v>-17783.519214598917</v>
      </c>
      <c r="F142" s="24">
        <f>ROUND(2*E142,0)/2</f>
        <v>-17783.5</v>
      </c>
      <c r="G142" s="24">
        <f>+C142-(C$7+F142*C$8)</f>
        <v>-1.9583500004955567E-2</v>
      </c>
      <c r="I142" s="24">
        <f>+G142</f>
        <v>-1.9583500004955567E-2</v>
      </c>
      <c r="Q142" s="47">
        <f>+C142-15018.5</f>
        <v>21090.091</v>
      </c>
    </row>
    <row r="143" spans="1:17" s="24" customFormat="1" ht="12.95" customHeight="1">
      <c r="A143" s="45" t="s">
        <v>82</v>
      </c>
      <c r="B143" s="46" t="s">
        <v>40</v>
      </c>
      <c r="C143" s="45">
        <v>36160.580999999998</v>
      </c>
      <c r="D143" s="45" t="s">
        <v>75</v>
      </c>
      <c r="E143" s="24">
        <f>+(C143-C$7)/C$8</f>
        <v>-17732.508568002915</v>
      </c>
      <c r="F143" s="24">
        <f>ROUND(2*E143,0)/2</f>
        <v>-17732.5</v>
      </c>
      <c r="G143" s="24">
        <f>+C143-(C$7+F143*C$8)</f>
        <v>-8.732499998586718E-3</v>
      </c>
      <c r="I143" s="24">
        <f>+G143</f>
        <v>-8.732499998586718E-3</v>
      </c>
      <c r="Q143" s="47">
        <f>+C143-15018.5</f>
        <v>21142.080999999998</v>
      </c>
    </row>
    <row r="144" spans="1:17" s="24" customFormat="1" ht="12.95" customHeight="1">
      <c r="A144" s="45" t="s">
        <v>82</v>
      </c>
      <c r="B144" s="46" t="s">
        <v>40</v>
      </c>
      <c r="C144" s="45">
        <v>36200.525999999998</v>
      </c>
      <c r="D144" s="45" t="s">
        <v>75</v>
      </c>
      <c r="E144" s="24">
        <f>+(C144-C$7)/C$8</f>
        <v>-17693.316025624048</v>
      </c>
      <c r="F144" s="24">
        <f>ROUND(2*E144,0)/2</f>
        <v>-17693.5</v>
      </c>
      <c r="G144" s="24">
        <f>+C144-(C$7+F144*C$8)</f>
        <v>0.1875064999985625</v>
      </c>
      <c r="I144" s="24">
        <f>+G144</f>
        <v>0.1875064999985625</v>
      </c>
      <c r="Q144" s="47">
        <f>+C144-15018.5</f>
        <v>21182.025999999998</v>
      </c>
    </row>
    <row r="145" spans="1:17" s="24" customFormat="1" ht="12.95" customHeight="1">
      <c r="A145" s="45" t="s">
        <v>82</v>
      </c>
      <c r="B145" s="46" t="s">
        <v>46</v>
      </c>
      <c r="C145" s="45">
        <v>36227.438000000002</v>
      </c>
      <c r="D145" s="45" t="s">
        <v>75</v>
      </c>
      <c r="E145" s="24">
        <f>+(C145-C$7)/C$8</f>
        <v>-17666.910976168539</v>
      </c>
      <c r="F145" s="24">
        <f>ROUND(2*E145,0)/2</f>
        <v>-17667</v>
      </c>
      <c r="G145" s="24">
        <f>+C145-(C$7+F145*C$8)</f>
        <v>9.0732999997271691E-2</v>
      </c>
      <c r="I145" s="24">
        <f>+G145</f>
        <v>9.0732999997271691E-2</v>
      </c>
      <c r="Q145" s="47">
        <f>+C145-15018.5</f>
        <v>21208.938000000002</v>
      </c>
    </row>
    <row r="146" spans="1:17" s="24" customFormat="1" ht="12.95" customHeight="1">
      <c r="A146" s="45" t="s">
        <v>82</v>
      </c>
      <c r="B146" s="46" t="s">
        <v>46</v>
      </c>
      <c r="C146" s="45">
        <v>36229.463000000003</v>
      </c>
      <c r="D146" s="45" t="s">
        <v>75</v>
      </c>
      <c r="E146" s="24">
        <f>+(C146-C$7)/C$8</f>
        <v>-17664.924121785833</v>
      </c>
      <c r="F146" s="24">
        <f>ROUND(2*E146,0)/2</f>
        <v>-17665</v>
      </c>
      <c r="G146" s="24">
        <f>+C146-(C$7+F146*C$8)</f>
        <v>7.7335000001767185E-2</v>
      </c>
      <c r="I146" s="24">
        <f>+G146</f>
        <v>7.7335000001767185E-2</v>
      </c>
      <c r="Q146" s="47">
        <f>+C146-15018.5</f>
        <v>21210.963000000003</v>
      </c>
    </row>
    <row r="147" spans="1:17" s="24" customFormat="1" ht="12.95" customHeight="1">
      <c r="A147" s="45" t="s">
        <v>82</v>
      </c>
      <c r="B147" s="46" t="s">
        <v>46</v>
      </c>
      <c r="C147" s="45">
        <v>36231.381000000001</v>
      </c>
      <c r="D147" s="45" t="s">
        <v>75</v>
      </c>
      <c r="E147" s="24">
        <f>+(C147-C$7)/C$8</f>
        <v>-17663.042251807547</v>
      </c>
      <c r="F147" s="24">
        <f>ROUND(2*E147,0)/2</f>
        <v>-17663</v>
      </c>
      <c r="G147" s="24">
        <f>+C147-(C$7+F147*C$8)</f>
        <v>-4.3062999997346196E-2</v>
      </c>
      <c r="I147" s="24">
        <f>+G147</f>
        <v>-4.3062999997346196E-2</v>
      </c>
      <c r="Q147" s="47">
        <f>+C147-15018.5</f>
        <v>21212.881000000001</v>
      </c>
    </row>
    <row r="148" spans="1:17" s="24" customFormat="1" ht="12.95" customHeight="1">
      <c r="A148" s="45" t="s">
        <v>82</v>
      </c>
      <c r="B148" s="46" t="s">
        <v>46</v>
      </c>
      <c r="C148" s="45">
        <v>36231.474999999999</v>
      </c>
      <c r="D148" s="45" t="s">
        <v>75</v>
      </c>
      <c r="E148" s="24">
        <f>+(C148-C$7)/C$8</f>
        <v>-17662.950022517685</v>
      </c>
      <c r="F148" s="24">
        <f>ROUND(2*E148,0)/2</f>
        <v>-17663</v>
      </c>
      <c r="G148" s="24">
        <f>+C148-(C$7+F148*C$8)</f>
        <v>5.0936999999976251E-2</v>
      </c>
      <c r="I148" s="24">
        <f>+G148</f>
        <v>5.0936999999976251E-2</v>
      </c>
      <c r="Q148" s="47">
        <f>+C148-15018.5</f>
        <v>21212.974999999999</v>
      </c>
    </row>
    <row r="149" spans="1:17" s="24" customFormat="1" ht="12.95" customHeight="1">
      <c r="A149" s="45" t="s">
        <v>82</v>
      </c>
      <c r="B149" s="46" t="s">
        <v>46</v>
      </c>
      <c r="C149" s="45">
        <v>36231.506999999998</v>
      </c>
      <c r="D149" s="45" t="s">
        <v>75</v>
      </c>
      <c r="E149" s="24">
        <f>+(C149-C$7)/C$8</f>
        <v>-17662.918625312624</v>
      </c>
      <c r="F149" s="24">
        <f>ROUND(2*E149,0)/2</f>
        <v>-17663</v>
      </c>
      <c r="G149" s="24">
        <f>+C149-(C$7+F149*C$8)</f>
        <v>8.2936999999219552E-2</v>
      </c>
      <c r="I149" s="24">
        <f>+G149</f>
        <v>8.2936999999219552E-2</v>
      </c>
      <c r="Q149" s="47">
        <f>+C149-15018.5</f>
        <v>21213.006999999998</v>
      </c>
    </row>
    <row r="150" spans="1:17" s="24" customFormat="1" ht="12.95" customHeight="1">
      <c r="A150" s="45" t="s">
        <v>82</v>
      </c>
      <c r="B150" s="46" t="s">
        <v>46</v>
      </c>
      <c r="C150" s="45">
        <v>36231.535000000003</v>
      </c>
      <c r="D150" s="45" t="s">
        <v>75</v>
      </c>
      <c r="E150" s="24">
        <f>+(C150-C$7)/C$8</f>
        <v>-17662.891152758191</v>
      </c>
      <c r="F150" s="24">
        <f>ROUND(2*E150,0)/2</f>
        <v>-17663</v>
      </c>
      <c r="G150" s="24">
        <f>+C150-(C$7+F150*C$8)</f>
        <v>0.1109370000049239</v>
      </c>
      <c r="I150" s="24">
        <f>+G150</f>
        <v>0.1109370000049239</v>
      </c>
      <c r="Q150" s="47">
        <f>+C150-15018.5</f>
        <v>21213.035000000003</v>
      </c>
    </row>
    <row r="151" spans="1:17" s="24" customFormat="1" ht="12.95" customHeight="1">
      <c r="A151" s="45" t="s">
        <v>82</v>
      </c>
      <c r="B151" s="46" t="s">
        <v>46</v>
      </c>
      <c r="C151" s="45">
        <v>36231.542000000001</v>
      </c>
      <c r="D151" s="45" t="s">
        <v>75</v>
      </c>
      <c r="E151" s="24">
        <f>+(C151-C$7)/C$8</f>
        <v>-17662.884284619588</v>
      </c>
      <c r="F151" s="24">
        <f>ROUND(2*E151,0)/2</f>
        <v>-17663</v>
      </c>
      <c r="G151" s="24">
        <f>+C151-(C$7+F151*C$8)</f>
        <v>0.11793700000271201</v>
      </c>
      <c r="I151" s="24">
        <f>+G151</f>
        <v>0.11793700000271201</v>
      </c>
      <c r="Q151" s="47">
        <f>+C151-15018.5</f>
        <v>21213.042000000001</v>
      </c>
    </row>
    <row r="152" spans="1:17" s="24" customFormat="1" ht="12.95" customHeight="1">
      <c r="A152" s="24" t="s">
        <v>36</v>
      </c>
      <c r="B152" s="35"/>
      <c r="C152" s="48">
        <v>40589.534</v>
      </c>
      <c r="D152" s="48"/>
      <c r="E152" s="24">
        <f>+(C152-C$7)/C$8</f>
        <v>-13386.985269805014</v>
      </c>
      <c r="F152" s="24">
        <f>ROUND(2*E152,0)/2</f>
        <v>-13387</v>
      </c>
      <c r="G152" s="24">
        <f>+C152-(C$7+F152*C$8)</f>
        <v>1.5012999996542931E-2</v>
      </c>
      <c r="I152" s="24">
        <f>+G152</f>
        <v>1.5012999996542931E-2</v>
      </c>
      <c r="Q152" s="47">
        <f>+C152-15018.5</f>
        <v>25571.034</v>
      </c>
    </row>
    <row r="153" spans="1:17" s="24" customFormat="1" ht="12.95" customHeight="1">
      <c r="A153" s="45" t="s">
        <v>454</v>
      </c>
      <c r="B153" s="46" t="s">
        <v>46</v>
      </c>
      <c r="C153" s="45">
        <v>43100.777000000002</v>
      </c>
      <c r="D153" s="45" t="s">
        <v>75</v>
      </c>
      <c r="E153" s="24">
        <f>+(C153-C$7)/C$8</f>
        <v>-10923.047412723126</v>
      </c>
      <c r="F153" s="24">
        <f>ROUND(2*E153,0)/2</f>
        <v>-10923</v>
      </c>
      <c r="G153" s="24">
        <f>+C153-(C$7+F153*C$8)</f>
        <v>-4.8322999995434657E-2</v>
      </c>
      <c r="I153" s="24">
        <f>+G153</f>
        <v>-4.8322999995434657E-2</v>
      </c>
      <c r="Q153" s="47">
        <f>+C153-15018.5</f>
        <v>28082.277000000002</v>
      </c>
    </row>
    <row r="154" spans="1:17" s="24" customFormat="1" ht="12.95" customHeight="1">
      <c r="A154" s="45" t="s">
        <v>454</v>
      </c>
      <c r="B154" s="46" t="s">
        <v>46</v>
      </c>
      <c r="C154" s="45">
        <v>44634.667999999998</v>
      </c>
      <c r="D154" s="45" t="s">
        <v>75</v>
      </c>
      <c r="E154" s="24">
        <f>+(C154-C$7)/C$8</f>
        <v>-9418.0508418866211</v>
      </c>
      <c r="F154" s="24">
        <f>ROUND(2*E154,0)/2</f>
        <v>-9418</v>
      </c>
      <c r="G154" s="24">
        <f>+C154-(C$7+F154*C$8)</f>
        <v>-5.181799999991199E-2</v>
      </c>
      <c r="I154" s="24">
        <f>+G154</f>
        <v>-5.181799999991199E-2</v>
      </c>
      <c r="Q154" s="47">
        <f>+C154-15018.5</f>
        <v>29616.167999999998</v>
      </c>
    </row>
    <row r="155" spans="1:17" s="24" customFormat="1" ht="12.95" customHeight="1">
      <c r="A155" s="45" t="s">
        <v>454</v>
      </c>
      <c r="B155" s="46" t="s">
        <v>46</v>
      </c>
      <c r="C155" s="45">
        <v>44635.688999999998</v>
      </c>
      <c r="D155" s="45" t="s">
        <v>75</v>
      </c>
      <c r="E155" s="24">
        <f>+(C155-C$7)/C$8</f>
        <v>-9417.049074812674</v>
      </c>
      <c r="F155" s="24">
        <f>ROUND(2*E155,0)/2</f>
        <v>-9417</v>
      </c>
      <c r="G155" s="24">
        <f>+C155-(C$7+F155*C$8)</f>
        <v>-5.0017000001389533E-2</v>
      </c>
      <c r="I155" s="24">
        <f>+G155</f>
        <v>-5.0017000001389533E-2</v>
      </c>
      <c r="Q155" s="47">
        <f>+C155-15018.5</f>
        <v>29617.188999999998</v>
      </c>
    </row>
    <row r="156" spans="1:17" s="24" customFormat="1" ht="12.95" customHeight="1">
      <c r="A156" s="45" t="s">
        <v>454</v>
      </c>
      <c r="B156" s="46" t="s">
        <v>46</v>
      </c>
      <c r="C156" s="45">
        <v>44957.79</v>
      </c>
      <c r="D156" s="45" t="s">
        <v>75</v>
      </c>
      <c r="E156" s="24">
        <f>+(C156-C$7)/C$8</f>
        <v>-9101.0156014674267</v>
      </c>
      <c r="F156" s="24">
        <f>ROUND(2*E156,0)/2</f>
        <v>-9101</v>
      </c>
      <c r="G156" s="24">
        <f>+C156-(C$7+F156*C$8)</f>
        <v>-1.590099999884842E-2</v>
      </c>
      <c r="I156" s="24">
        <f>+G156</f>
        <v>-1.590099999884842E-2</v>
      </c>
      <c r="Q156" s="47">
        <f>+C156-15018.5</f>
        <v>29939.29</v>
      </c>
    </row>
    <row r="157" spans="1:17" s="24" customFormat="1" ht="12.95" customHeight="1">
      <c r="A157" s="24" t="s">
        <v>37</v>
      </c>
      <c r="B157" s="35"/>
      <c r="C157" s="48">
        <v>46418.381999999998</v>
      </c>
      <c r="D157" s="48"/>
      <c r="E157" s="24">
        <f>+(C157-C$7)/C$8</f>
        <v>-7667.9372723089427</v>
      </c>
      <c r="F157" s="24">
        <f>ROUND(2*E157,0)/2</f>
        <v>-7668</v>
      </c>
      <c r="G157" s="24">
        <f>+C157-(C$7+F157*C$8)</f>
        <v>6.3931999997294042E-2</v>
      </c>
      <c r="I157" s="24">
        <f>+G157</f>
        <v>6.3931999997294042E-2</v>
      </c>
      <c r="Q157" s="47">
        <f>+C157-15018.5</f>
        <v>31399.881999999998</v>
      </c>
    </row>
    <row r="158" spans="1:17" s="24" customFormat="1" ht="12.95" customHeight="1">
      <c r="A158" s="45" t="s">
        <v>454</v>
      </c>
      <c r="B158" s="46" t="s">
        <v>46</v>
      </c>
      <c r="C158" s="45">
        <v>46494.686999999998</v>
      </c>
      <c r="D158" s="45" t="s">
        <v>75</v>
      </c>
      <c r="E158" s="24">
        <f>+(C158-C$7)/C$8</f>
        <v>-7593.0696556805906</v>
      </c>
      <c r="F158" s="24">
        <f>ROUND(2*E158,0)/2</f>
        <v>-7593</v>
      </c>
      <c r="G158" s="24">
        <f>+C158-(C$7+F158*C$8)</f>
        <v>-7.0993000001180917E-2</v>
      </c>
      <c r="I158" s="24">
        <f>+G158</f>
        <v>-7.0993000001180917E-2</v>
      </c>
      <c r="Q158" s="47">
        <f>+C158-15018.5</f>
        <v>31476.186999999998</v>
      </c>
    </row>
    <row r="159" spans="1:17" s="24" customFormat="1" ht="12.95" customHeight="1">
      <c r="A159" s="24" t="s">
        <v>37</v>
      </c>
      <c r="B159" s="35"/>
      <c r="C159" s="48">
        <v>46522.305999999997</v>
      </c>
      <c r="D159" s="48"/>
      <c r="E159" s="24">
        <f>+(C159-C$7)/C$8</f>
        <v>-7565.9709242257923</v>
      </c>
      <c r="F159" s="24">
        <f>ROUND(2*E159,0)/2</f>
        <v>-7566</v>
      </c>
      <c r="G159" s="24">
        <f>+C159-(C$7+F159*C$8)</f>
        <v>2.963399999862304E-2</v>
      </c>
      <c r="I159" s="24">
        <f>+G159</f>
        <v>2.963399999862304E-2</v>
      </c>
      <c r="Q159" s="47">
        <f>+C159-15018.5</f>
        <v>31503.805999999997</v>
      </c>
    </row>
    <row r="160" spans="1:17" s="24" customFormat="1" ht="12.95" customHeight="1">
      <c r="A160" s="24" t="s">
        <v>38</v>
      </c>
      <c r="B160" s="35"/>
      <c r="C160" s="48">
        <v>46523.343000000001</v>
      </c>
      <c r="D160" s="48"/>
      <c r="E160" s="24">
        <f>+(C160-C$7)/C$8</f>
        <v>-7564.9534585493111</v>
      </c>
      <c r="F160" s="24">
        <f>ROUND(2*E160,0)/2</f>
        <v>-7565</v>
      </c>
      <c r="G160" s="24">
        <f>+C160-(C$7+F160*C$8)</f>
        <v>4.7435000000405125E-2</v>
      </c>
      <c r="I160" s="24">
        <f>+G160</f>
        <v>4.7435000000405125E-2</v>
      </c>
      <c r="Q160" s="47">
        <f>+C160-15018.5</f>
        <v>31504.843000000001</v>
      </c>
    </row>
    <row r="161" spans="1:21" s="24" customFormat="1" ht="12.95" customHeight="1">
      <c r="A161" s="24" t="s">
        <v>39</v>
      </c>
      <c r="B161" s="35" t="s">
        <v>40</v>
      </c>
      <c r="C161" s="48">
        <v>47565.309000000001</v>
      </c>
      <c r="D161" s="48"/>
      <c r="E161" s="24">
        <f>+(C161-C$7)/C$8</f>
        <v>-6542.6153283117419</v>
      </c>
      <c r="F161" s="24">
        <f>ROUND(2*E161,0)/2</f>
        <v>-6542.5</v>
      </c>
      <c r="G161" s="24">
        <f>+C161-(C$7+F161*C$8)</f>
        <v>-0.11754249999648891</v>
      </c>
      <c r="I161" s="24">
        <f>+G161</f>
        <v>-0.11754249999648891</v>
      </c>
      <c r="Q161" s="47">
        <f>+C161-15018.5</f>
        <v>32546.809000000001</v>
      </c>
    </row>
    <row r="162" spans="1:21" s="24" customFormat="1" ht="12.95" customHeight="1">
      <c r="A162" s="24" t="s">
        <v>41</v>
      </c>
      <c r="B162" s="35" t="s">
        <v>40</v>
      </c>
      <c r="C162" s="48">
        <v>47566.37</v>
      </c>
      <c r="D162" s="48"/>
      <c r="E162" s="24">
        <f>+(C162-C$7)/C$8</f>
        <v>-6541.5743147314679</v>
      </c>
      <c r="F162" s="24">
        <f>ROUND(2*E162,0)/2</f>
        <v>-6541.5</v>
      </c>
      <c r="G162" s="24">
        <f>+C162-(C$7+F162*C$8)</f>
        <v>-7.5741499997093342E-2</v>
      </c>
      <c r="I162" s="24">
        <f>+G162</f>
        <v>-7.5741499997093342E-2</v>
      </c>
      <c r="Q162" s="47">
        <f>+C162-15018.5</f>
        <v>32547.870000000003</v>
      </c>
    </row>
    <row r="163" spans="1:21" s="24" customFormat="1" ht="12.95" customHeight="1">
      <c r="A163" s="24" t="s">
        <v>39</v>
      </c>
      <c r="B163" s="35"/>
      <c r="C163" s="48">
        <v>47592.303999999996</v>
      </c>
      <c r="D163" s="48"/>
      <c r="E163" s="24">
        <f>+(C163-C$7)/C$8</f>
        <v>-6516.128842355618</v>
      </c>
      <c r="F163" s="24">
        <f>ROUND(2*E163,0)/2</f>
        <v>-6516</v>
      </c>
      <c r="G163" s="24">
        <f>+C163-(C$7+F163*C$8)</f>
        <v>-0.13131600000633625</v>
      </c>
      <c r="I163" s="24">
        <f>+G163</f>
        <v>-0.13131600000633625</v>
      </c>
      <c r="Q163" s="47">
        <f>+C163-15018.5</f>
        <v>32573.803999999996</v>
      </c>
    </row>
    <row r="164" spans="1:21" s="24" customFormat="1" ht="12.95" customHeight="1">
      <c r="A164" s="24" t="s">
        <v>42</v>
      </c>
      <c r="B164" s="35"/>
      <c r="C164" s="48">
        <v>47913.460800000001</v>
      </c>
      <c r="D164" s="48"/>
      <c r="E164" s="24">
        <f>+(C164-C$7)/C$8</f>
        <v>-6201.0217827921724</v>
      </c>
      <c r="F164" s="24">
        <f>ROUND(2*E164,0)/2</f>
        <v>-6201</v>
      </c>
      <c r="G164" s="24">
        <f>+C164-(C$7+F164*C$8)</f>
        <v>-2.2200999999768101E-2</v>
      </c>
      <c r="J164" s="24">
        <f>+G164</f>
        <v>-2.2200999999768101E-2</v>
      </c>
      <c r="Q164" s="47">
        <f>+C164-15018.5</f>
        <v>32894.960800000001</v>
      </c>
    </row>
    <row r="165" spans="1:21" s="24" customFormat="1" ht="12.95" customHeight="1">
      <c r="A165" s="45" t="s">
        <v>487</v>
      </c>
      <c r="B165" s="46" t="s">
        <v>46</v>
      </c>
      <c r="C165" s="45">
        <v>47913.462399999997</v>
      </c>
      <c r="D165" s="45" t="s">
        <v>75</v>
      </c>
      <c r="E165" s="24">
        <f>+(C165-C$7)/C$8</f>
        <v>-6201.0202129319232</v>
      </c>
      <c r="F165" s="24">
        <f>ROUND(2*E165,0)/2</f>
        <v>-6201</v>
      </c>
      <c r="G165" s="24">
        <f>+C165-(C$7+F165*C$8)</f>
        <v>-2.0601000003807712E-2</v>
      </c>
      <c r="J165" s="24">
        <f>+G165</f>
        <v>-2.0601000003807712E-2</v>
      </c>
      <c r="O165" s="24">
        <f ca="1">+C$11+C$12*$F165</f>
        <v>-1.393387812964169E-2</v>
      </c>
      <c r="Q165" s="47">
        <f>+C165-15018.5</f>
        <v>32894.962399999997</v>
      </c>
    </row>
    <row r="166" spans="1:21" s="24" customFormat="1" ht="12.95" customHeight="1">
      <c r="A166" s="24" t="s">
        <v>42</v>
      </c>
      <c r="B166" s="35"/>
      <c r="C166" s="48">
        <v>47913.464</v>
      </c>
      <c r="D166" s="48"/>
      <c r="E166" s="24">
        <f>+(C166-C$7)/C$8</f>
        <v>-6201.0186430716676</v>
      </c>
      <c r="F166" s="24">
        <f>ROUND(2*E166,0)/2</f>
        <v>-6201</v>
      </c>
      <c r="G166" s="24">
        <f>+C166-(C$7+F166*C$8)</f>
        <v>-1.9001000000571366E-2</v>
      </c>
      <c r="I166" s="24">
        <f>+G166</f>
        <v>-1.9001000000571366E-2</v>
      </c>
      <c r="O166" s="24">
        <f ca="1">+C$11+C$12*$F166</f>
        <v>-1.393387812964169E-2</v>
      </c>
      <c r="Q166" s="47">
        <f>+C166-15018.5</f>
        <v>32894.964</v>
      </c>
    </row>
    <row r="167" spans="1:21" s="24" customFormat="1" ht="12.95" customHeight="1">
      <c r="A167" s="49" t="s">
        <v>42</v>
      </c>
      <c r="B167" s="6"/>
      <c r="C167" s="5">
        <v>47962.380400000002</v>
      </c>
      <c r="D167" s="5"/>
      <c r="E167" s="24">
        <f>+(C167-C$7)/C$8</f>
        <v>-6153.0236980216805</v>
      </c>
      <c r="F167" s="24">
        <f>ROUND(2*E167,0)/2</f>
        <v>-6153</v>
      </c>
      <c r="G167" s="24">
        <f>+C167-(C$7+F167*C$8)</f>
        <v>-2.4152999998477753E-2</v>
      </c>
      <c r="J167" s="24">
        <f>+G167</f>
        <v>-2.4152999998477753E-2</v>
      </c>
      <c r="O167" s="24">
        <f ca="1">+C$11+C$12*$F167</f>
        <v>-1.3809843642549342E-2</v>
      </c>
      <c r="Q167" s="47">
        <f>+C167-15018.5</f>
        <v>32943.880400000002</v>
      </c>
    </row>
    <row r="168" spans="1:21" s="24" customFormat="1" ht="12.95" customHeight="1">
      <c r="A168" s="45" t="s">
        <v>487</v>
      </c>
      <c r="B168" s="46" t="s">
        <v>46</v>
      </c>
      <c r="C168" s="45">
        <v>47962.382899999997</v>
      </c>
      <c r="D168" s="45" t="s">
        <v>75</v>
      </c>
      <c r="E168" s="24">
        <f>+(C168-C$7)/C$8</f>
        <v>-6153.0212451150401</v>
      </c>
      <c r="F168" s="24">
        <f>ROUND(2*E168,0)/2</f>
        <v>-6153</v>
      </c>
      <c r="G168" s="24">
        <f>+C168-(C$7+F168*C$8)</f>
        <v>-2.1653000003425404E-2</v>
      </c>
      <c r="J168" s="24">
        <f>+G168</f>
        <v>-2.1653000003425404E-2</v>
      </c>
      <c r="O168" s="24">
        <f ca="1">+C$11+C$12*$F168</f>
        <v>-1.3809843642549342E-2</v>
      </c>
      <c r="Q168" s="47">
        <f>+C168-15018.5</f>
        <v>32943.882899999997</v>
      </c>
    </row>
    <row r="169" spans="1:21" s="24" customFormat="1" ht="12.95" customHeight="1">
      <c r="A169" s="49" t="s">
        <v>42</v>
      </c>
      <c r="B169" s="6"/>
      <c r="C169" s="5">
        <v>47962.385300000002</v>
      </c>
      <c r="D169" s="5"/>
      <c r="E169" s="24">
        <f>+(C169-C$7)/C$8</f>
        <v>-6153.0188903246553</v>
      </c>
      <c r="F169" s="24">
        <f>ROUND(2*E169,0)/2</f>
        <v>-6153</v>
      </c>
      <c r="G169" s="24">
        <f>+C169-(C$7+F169*C$8)</f>
        <v>-1.9252999998570886E-2</v>
      </c>
      <c r="J169" s="24">
        <f>+G169</f>
        <v>-1.9252999998570886E-2</v>
      </c>
      <c r="O169" s="24">
        <f ca="1">+C$11+C$12*$F169</f>
        <v>-1.3809843642549342E-2</v>
      </c>
      <c r="Q169" s="47">
        <f>+C169-15018.5</f>
        <v>32943.885300000002</v>
      </c>
    </row>
    <row r="170" spans="1:21" s="24" customFormat="1" ht="12.95" customHeight="1">
      <c r="A170" s="49" t="s">
        <v>43</v>
      </c>
      <c r="B170" s="6"/>
      <c r="C170" s="5">
        <v>48605.5</v>
      </c>
      <c r="D170" s="5"/>
      <c r="E170" s="24">
        <f>+(C170-C$7)/C$8</f>
        <v>-5522.0187617923493</v>
      </c>
      <c r="F170" s="24">
        <f>ROUND(2*E170,0)/2</f>
        <v>-5522</v>
      </c>
      <c r="G170" s="24">
        <f>+C170-(C$7+F170*C$8)</f>
        <v>-1.9121999997878447E-2</v>
      </c>
      <c r="I170" s="24">
        <f>+G170</f>
        <v>-1.9121999997878447E-2</v>
      </c>
      <c r="O170" s="24">
        <f ca="1">+C$11+C$12*$F170</f>
        <v>-1.2179306947647871E-2</v>
      </c>
      <c r="Q170" s="47">
        <f>+C170-15018.5</f>
        <v>33587</v>
      </c>
    </row>
    <row r="171" spans="1:21" s="24" customFormat="1" ht="12.95" customHeight="1">
      <c r="A171" s="49" t="s">
        <v>43</v>
      </c>
      <c r="B171" s="6"/>
      <c r="C171" s="5">
        <v>48605.5</v>
      </c>
      <c r="D171" s="5"/>
      <c r="E171" s="24">
        <f>+(C171-C$7)/C$8</f>
        <v>-5522.0187617923493</v>
      </c>
      <c r="F171" s="24">
        <f>ROUND(2*E171,0)/2</f>
        <v>-5522</v>
      </c>
      <c r="G171" s="24">
        <f>+C171-(C$7+F171*C$8)</f>
        <v>-1.9121999997878447E-2</v>
      </c>
      <c r="I171" s="24">
        <f>+G171</f>
        <v>-1.9121999997878447E-2</v>
      </c>
      <c r="O171" s="24">
        <f ca="1">+C$11+C$12*$F171</f>
        <v>-1.2179306947647871E-2</v>
      </c>
      <c r="Q171" s="47">
        <f>+C171-15018.5</f>
        <v>33587</v>
      </c>
    </row>
    <row r="172" spans="1:21" s="24" customFormat="1" ht="12.95" customHeight="1">
      <c r="A172" s="49" t="s">
        <v>44</v>
      </c>
      <c r="B172" s="6"/>
      <c r="C172" s="5">
        <v>50464.53</v>
      </c>
      <c r="D172" s="5">
        <v>0.01</v>
      </c>
      <c r="E172" s="24">
        <f>+(C172-C$7)/C$8</f>
        <v>-3698.0079454552069</v>
      </c>
      <c r="F172" s="24">
        <f>ROUND(2*E172,0)/2</f>
        <v>-3698</v>
      </c>
      <c r="G172" s="24">
        <f>+C172-(C$7+F172*C$8)</f>
        <v>-8.0979999984265305E-3</v>
      </c>
      <c r="I172" s="24">
        <f>+G172</f>
        <v>-8.0979999984265305E-3</v>
      </c>
      <c r="O172" s="24">
        <f ca="1">+C$11+C$12*$F172</f>
        <v>-7.4659964381387032E-3</v>
      </c>
      <c r="Q172" s="47">
        <f>+C172-15018.5</f>
        <v>35446.03</v>
      </c>
    </row>
    <row r="173" spans="1:21" s="24" customFormat="1" ht="12.95" customHeight="1">
      <c r="A173" s="5" t="s">
        <v>45</v>
      </c>
      <c r="B173" s="50" t="s">
        <v>46</v>
      </c>
      <c r="C173" s="5">
        <v>50514.479399999997</v>
      </c>
      <c r="D173" s="5">
        <v>4.1999999999999997E-3</v>
      </c>
      <c r="E173" s="24">
        <f>+(C173-C$7)/C$8</f>
        <v>-3648.999459379379</v>
      </c>
      <c r="F173" s="24">
        <f>ROUND(2*E173,0)/2</f>
        <v>-3649</v>
      </c>
      <c r="G173" s="24">
        <f>+C173-(C$7+F173*C$8)</f>
        <v>5.5099999735830352E-4</v>
      </c>
      <c r="J173" s="24">
        <f>+G173</f>
        <v>5.5099999735830352E-4</v>
      </c>
      <c r="O173" s="24">
        <f ca="1">+C$11+C$12*$F173</f>
        <v>-7.3393778992319331E-3</v>
      </c>
      <c r="Q173" s="47">
        <f>+C173-15018.5</f>
        <v>35495.979399999997</v>
      </c>
    </row>
    <row r="174" spans="1:21" s="24" customFormat="1" ht="12.95" customHeight="1">
      <c r="A174" s="49" t="s">
        <v>47</v>
      </c>
      <c r="B174" s="6" t="s">
        <v>46</v>
      </c>
      <c r="C174" s="5">
        <v>51253.392099999997</v>
      </c>
      <c r="D174" s="5">
        <v>1.2999999999999999E-3</v>
      </c>
      <c r="E174" s="24">
        <f>+(C174-C$7)/C$8</f>
        <v>-2924.0059105238552</v>
      </c>
      <c r="F174" s="24">
        <f>ROUND(2*E174,0)/2</f>
        <v>-2924</v>
      </c>
      <c r="G174" s="24">
        <f>+C174-(C$7+F174*C$8)</f>
        <v>-6.0240000020712614E-3</v>
      </c>
      <c r="J174" s="24">
        <f>+G174</f>
        <v>-6.0240000020712614E-3</v>
      </c>
      <c r="O174" s="24">
        <f ca="1">+C$11+C$12*$F174</f>
        <v>-5.4659403337746154E-3</v>
      </c>
      <c r="Q174" s="47">
        <f>+C174-15018.5</f>
        <v>36234.892099999997</v>
      </c>
    </row>
    <row r="175" spans="1:21" s="24" customFormat="1" ht="12.95" customHeight="1">
      <c r="A175" s="45" t="s">
        <v>454</v>
      </c>
      <c r="B175" s="46" t="s">
        <v>46</v>
      </c>
      <c r="C175" s="45">
        <v>51589.697</v>
      </c>
      <c r="D175" s="45" t="s">
        <v>75</v>
      </c>
      <c r="E175" s="24">
        <f>+(C175-C$7)/C$8</f>
        <v>-2594.036100898843</v>
      </c>
      <c r="F175" s="24">
        <f>ROUND(2*E175,0)/2</f>
        <v>-2594</v>
      </c>
      <c r="O175" s="24">
        <f ca="1">+C$11+C$12*$F175</f>
        <v>-4.6132032350147331E-3</v>
      </c>
      <c r="Q175" s="47">
        <f>+C175-15018.5</f>
        <v>36571.197</v>
      </c>
      <c r="U175" s="24">
        <f>+C175-(C$7+F175*C$8)</f>
        <v>-3.6793999999645166E-2</v>
      </c>
    </row>
    <row r="176" spans="1:21" s="24" customFormat="1" ht="12.95" customHeight="1">
      <c r="A176" s="45" t="s">
        <v>454</v>
      </c>
      <c r="B176" s="46" t="s">
        <v>46</v>
      </c>
      <c r="C176" s="45">
        <v>51960.726999999999</v>
      </c>
      <c r="D176" s="45" t="s">
        <v>75</v>
      </c>
      <c r="E176" s="24">
        <f>+(C176-C$7)/C$8</f>
        <v>-2229.995319854122</v>
      </c>
      <c r="F176" s="24">
        <f>ROUND(2*E176,0)/2</f>
        <v>-2230</v>
      </c>
      <c r="G176" s="24">
        <f>+C176-(C$7+F176*C$8)</f>
        <v>4.7699999995529652E-3</v>
      </c>
      <c r="I176" s="24">
        <f>+G176</f>
        <v>4.7699999995529652E-3</v>
      </c>
      <c r="O176" s="24">
        <f ca="1">+C$11+C$12*$F176</f>
        <v>-3.6726083745644384E-3</v>
      </c>
      <c r="Q176" s="47">
        <f>+C176-15018.5</f>
        <v>36942.226999999999</v>
      </c>
    </row>
    <row r="177" spans="1:17" s="24" customFormat="1" ht="12.95" customHeight="1">
      <c r="A177" s="45" t="s">
        <v>454</v>
      </c>
      <c r="B177" s="46" t="s">
        <v>46</v>
      </c>
      <c r="C177" s="45">
        <v>52380.636899999998</v>
      </c>
      <c r="D177" s="45" t="s">
        <v>75</v>
      </c>
      <c r="E177" s="24">
        <f>+(C177-C$7)/C$8</f>
        <v>-1817.995406196437</v>
      </c>
      <c r="F177" s="24">
        <f>ROUND(2*E177,0)/2</f>
        <v>-1818</v>
      </c>
      <c r="G177" s="24">
        <f>+C177-(C$7+F177*C$8)</f>
        <v>4.6819999988656491E-3</v>
      </c>
      <c r="K177" s="24">
        <f>+G177</f>
        <v>4.6819999988656491E-3</v>
      </c>
      <c r="O177" s="24">
        <f ca="1">+C$11+C$12*$F177</f>
        <v>-2.6079790270217978E-3</v>
      </c>
      <c r="Q177" s="47">
        <f>+C177-15018.5</f>
        <v>37362.136899999998</v>
      </c>
    </row>
    <row r="178" spans="1:17" s="24" customFormat="1" ht="12.95" customHeight="1">
      <c r="A178" s="45" t="s">
        <v>454</v>
      </c>
      <c r="B178" s="46" t="s">
        <v>46</v>
      </c>
      <c r="C178" s="45">
        <v>52650.722699999998</v>
      </c>
      <c r="D178" s="45" t="s">
        <v>75</v>
      </c>
      <c r="E178" s="24">
        <f>+(C178-C$7)/C$8</f>
        <v>-1552.9973047461797</v>
      </c>
      <c r="F178" s="24">
        <f>ROUND(2*E178,0)/2</f>
        <v>-1553</v>
      </c>
      <c r="G178" s="24">
        <f>+C178-(C$7+F178*C$8)</f>
        <v>2.7469999986351468E-3</v>
      </c>
      <c r="K178" s="24">
        <f>+G178</f>
        <v>2.7469999986351468E-3</v>
      </c>
      <c r="O178" s="24">
        <f ca="1">+C$11+C$12*$F178</f>
        <v>-1.9232052961994685E-3</v>
      </c>
      <c r="Q178" s="47">
        <f>+C178-15018.5</f>
        <v>37632.222699999998</v>
      </c>
    </row>
    <row r="179" spans="1:17" s="24" customFormat="1" ht="12.95" customHeight="1">
      <c r="A179" s="45" t="s">
        <v>454</v>
      </c>
      <c r="B179" s="46" t="s">
        <v>46</v>
      </c>
      <c r="C179" s="45">
        <v>52980.955000000002</v>
      </c>
      <c r="D179" s="45" t="s">
        <v>75</v>
      </c>
      <c r="E179" s="24">
        <f>+(C179-C$7)/C$8</f>
        <v>-1228.9857034789068</v>
      </c>
      <c r="F179" s="24">
        <f>ROUND(2*E179,0)/2</f>
        <v>-1229</v>
      </c>
      <c r="G179" s="24">
        <f>+C179-(C$7+F179*C$8)</f>
        <v>1.4570999999705236E-2</v>
      </c>
      <c r="I179" s="24">
        <f>+G179</f>
        <v>1.4570999999705236E-2</v>
      </c>
      <c r="O179" s="24">
        <f ca="1">+C$11+C$12*$F179</f>
        <v>-1.0859725083261292E-3</v>
      </c>
      <c r="Q179" s="47">
        <f>+C179-15018.5</f>
        <v>37962.455000000002</v>
      </c>
    </row>
    <row r="180" spans="1:17" s="24" customFormat="1" ht="12.95" customHeight="1">
      <c r="A180" s="45" t="s">
        <v>454</v>
      </c>
      <c r="B180" s="46" t="s">
        <v>40</v>
      </c>
      <c r="C180" s="45">
        <v>53363.672899999998</v>
      </c>
      <c r="D180" s="45" t="s">
        <v>75</v>
      </c>
      <c r="E180" s="24">
        <f>+(C180-C$7)/C$8</f>
        <v>-853.47719140227014</v>
      </c>
      <c r="F180" s="24">
        <f>ROUND(2*E180,0)/2</f>
        <v>-853.5</v>
      </c>
      <c r="G180" s="24">
        <f>+C180-(C$7+F180*C$8)</f>
        <v>2.3246500000823289E-2</v>
      </c>
      <c r="I180" s="24">
        <f>+G180</f>
        <v>2.3246500000823289E-2</v>
      </c>
      <c r="O180" s="24">
        <f ca="1">+C$11+C$12*$F180</f>
        <v>-1.1566105200996012E-4</v>
      </c>
      <c r="Q180" s="47">
        <f>+C180-15018.5</f>
        <v>38345.172899999998</v>
      </c>
    </row>
    <row r="181" spans="1:17" s="24" customFormat="1" ht="12.95" customHeight="1">
      <c r="A181" s="45" t="s">
        <v>546</v>
      </c>
      <c r="B181" s="46" t="s">
        <v>40</v>
      </c>
      <c r="C181" s="45">
        <v>53388.130599999997</v>
      </c>
      <c r="D181" s="45" t="s">
        <v>75</v>
      </c>
      <c r="E181" s="24">
        <f>+(C181-C$7)/C$8</f>
        <v>-829.48020945860753</v>
      </c>
      <c r="F181" s="24">
        <f>ROUND(2*E181,0)/2</f>
        <v>-829.5</v>
      </c>
      <c r="G181" s="24">
        <f>+C181-(C$7+F181*C$8)</f>
        <v>2.0170499999949243E-2</v>
      </c>
      <c r="K181" s="24">
        <f>+G181</f>
        <v>2.0170499999949243E-2</v>
      </c>
      <c r="O181" s="24">
        <f ca="1">+C$11+C$12*$F181</f>
        <v>-5.3643808463786722E-5</v>
      </c>
      <c r="Q181" s="47">
        <f>+C181-15018.5</f>
        <v>38369.630599999997</v>
      </c>
    </row>
    <row r="182" spans="1:17" s="24" customFormat="1" ht="12.95" customHeight="1">
      <c r="A182" s="45" t="s">
        <v>454</v>
      </c>
      <c r="B182" s="46" t="s">
        <v>46</v>
      </c>
      <c r="C182" s="45">
        <v>53392.701000000001</v>
      </c>
      <c r="D182" s="45" t="s">
        <v>75</v>
      </c>
      <c r="E182" s="24">
        <f>+(C182-C$7)/C$8</f>
        <v>-824.99590364590154</v>
      </c>
      <c r="F182" s="24">
        <f>ROUND(2*E182,0)/2</f>
        <v>-825</v>
      </c>
      <c r="G182" s="24">
        <f>+C182-(C$7+F182*C$8)</f>
        <v>4.1750000018510036E-3</v>
      </c>
      <c r="I182" s="24">
        <f>+G182</f>
        <v>4.1750000018510036E-3</v>
      </c>
      <c r="O182" s="24">
        <f ca="1">+C$11+C$12*$F182</f>
        <v>-4.2015575298879563E-5</v>
      </c>
      <c r="Q182" s="47">
        <f>+C182-15018.5</f>
        <v>38374.201000000001</v>
      </c>
    </row>
    <row r="183" spans="1:17" s="24" customFormat="1" ht="12.95" customHeight="1">
      <c r="A183" s="45" t="s">
        <v>556</v>
      </c>
      <c r="B183" s="46" t="s">
        <v>40</v>
      </c>
      <c r="C183" s="45">
        <v>53759.092600000004</v>
      </c>
      <c r="D183" s="45" t="s">
        <v>75</v>
      </c>
      <c r="E183" s="24">
        <f>+(C183-C$7)/C$8</f>
        <v>-465.50614747463106</v>
      </c>
      <c r="F183" s="24">
        <f>ROUND(2*E183,0)/2</f>
        <v>-465.5</v>
      </c>
      <c r="G183" s="24">
        <f>+C183-(C$7+F183*C$8)</f>
        <v>-6.2654999928781763E-3</v>
      </c>
      <c r="K183" s="24">
        <f>+G183</f>
        <v>-6.2654999928781763E-3</v>
      </c>
      <c r="O183" s="24">
        <f ca="1">+C$11+C$12*$F183</f>
        <v>8.8695105198650752E-4</v>
      </c>
      <c r="Q183" s="47">
        <f>+C183-15018.5</f>
        <v>38740.592600000004</v>
      </c>
    </row>
    <row r="184" spans="1:17" s="24" customFormat="1" ht="12.95" customHeight="1">
      <c r="A184" s="45" t="s">
        <v>562</v>
      </c>
      <c r="B184" s="46" t="s">
        <v>46</v>
      </c>
      <c r="C184" s="45">
        <v>53764.705300000001</v>
      </c>
      <c r="D184" s="45" t="s">
        <v>75</v>
      </c>
      <c r="E184" s="24">
        <f>+(C184-C$7)/C$8</f>
        <v>-459.99917582336582</v>
      </c>
      <c r="F184" s="24">
        <f>ROUND(2*E184,0)/2</f>
        <v>-460</v>
      </c>
      <c r="G184" s="24">
        <f>+C184-(C$7+F184*C$8)</f>
        <v>8.4000000060768798E-4</v>
      </c>
      <c r="K184" s="24">
        <f>+G184</f>
        <v>8.4000000060768798E-4</v>
      </c>
      <c r="O184" s="24">
        <f ca="1">+C$11+C$12*$F184</f>
        <v>9.0116333696583888E-4</v>
      </c>
      <c r="Q184" s="47">
        <f>+C184-15018.5</f>
        <v>38746.205300000001</v>
      </c>
    </row>
    <row r="185" spans="1:17" s="24" customFormat="1" ht="12.95" customHeight="1">
      <c r="A185" s="45" t="s">
        <v>568</v>
      </c>
      <c r="B185" s="46" t="s">
        <v>46</v>
      </c>
      <c r="C185" s="45">
        <v>54107.148300000001</v>
      </c>
      <c r="D185" s="45" t="s">
        <v>75</v>
      </c>
      <c r="E185" s="24">
        <f>+(C185-C$7)/C$8</f>
        <v>-124.00689168651002</v>
      </c>
      <c r="F185" s="24">
        <f>ROUND(2*E185,0)/2</f>
        <v>-124</v>
      </c>
      <c r="G185" s="24">
        <f>+C185-(C$7+F185*C$8)</f>
        <v>-7.0239999986370094E-3</v>
      </c>
      <c r="K185" s="24">
        <f>+G185</f>
        <v>-7.0239999986370094E-3</v>
      </c>
      <c r="O185" s="24">
        <f ca="1">+C$11+C$12*$F185</f>
        <v>1.7694047466122644E-3</v>
      </c>
      <c r="Q185" s="47">
        <f>+C185-15018.5</f>
        <v>39088.648300000001</v>
      </c>
    </row>
    <row r="186" spans="1:17" s="24" customFormat="1" ht="12.95" customHeight="1">
      <c r="A186" s="45" t="s">
        <v>562</v>
      </c>
      <c r="B186" s="46" t="s">
        <v>40</v>
      </c>
      <c r="C186" s="45">
        <v>54110.735699999997</v>
      </c>
      <c r="D186" s="45" t="s">
        <v>75</v>
      </c>
      <c r="E186" s="24">
        <f>+(C186-C$7)/C$8</f>
        <v>-120.48706876674979</v>
      </c>
      <c r="F186" s="24">
        <f>ROUND(2*E186,0)/2</f>
        <v>-120.5</v>
      </c>
      <c r="G186" s="24">
        <f>+C186-(C$7+F186*C$8)</f>
        <v>1.3179499997931998E-2</v>
      </c>
      <c r="K186" s="24">
        <f>+G186</f>
        <v>1.3179499997931998E-2</v>
      </c>
      <c r="O186" s="24">
        <f ca="1">+C$11+C$12*$F186</f>
        <v>1.7784489279627481E-3</v>
      </c>
      <c r="Q186" s="47">
        <f>+C186-15018.5</f>
        <v>39092.235699999997</v>
      </c>
    </row>
    <row r="187" spans="1:17" s="24" customFormat="1" ht="12.95" customHeight="1">
      <c r="A187" s="45" t="s">
        <v>562</v>
      </c>
      <c r="B187" s="46" t="s">
        <v>46</v>
      </c>
      <c r="C187" s="45">
        <v>54134.674599999998</v>
      </c>
      <c r="D187" s="45" t="s">
        <v>75</v>
      </c>
      <c r="E187" s="24">
        <f>+(C187-C$7)/C$8</f>
        <v>-96.999114010121275</v>
      </c>
      <c r="F187" s="24">
        <f>ROUND(2*E187,0)/2</f>
        <v>-97</v>
      </c>
      <c r="G187" s="24">
        <f>+C187-(C$7+F187*C$8)</f>
        <v>9.0300000010756776E-4</v>
      </c>
      <c r="K187" s="24">
        <f>+G187</f>
        <v>9.0300000010756776E-4</v>
      </c>
      <c r="O187" s="24">
        <f ca="1">+C$11+C$12*$F187</f>
        <v>1.8391741456017094E-3</v>
      </c>
      <c r="Q187" s="47">
        <f>+C187-15018.5</f>
        <v>39116.174599999998</v>
      </c>
    </row>
    <row r="188" spans="1:17" s="24" customFormat="1" ht="12.95" customHeight="1">
      <c r="A188" s="5" t="s">
        <v>48</v>
      </c>
      <c r="B188" s="6" t="s">
        <v>40</v>
      </c>
      <c r="C188" s="5">
        <v>54149.448700000001</v>
      </c>
      <c r="D188" s="5">
        <v>7.1000000000000004E-3</v>
      </c>
      <c r="E188" s="24">
        <f>+(C188-C$7)/C$8</f>
        <v>-82.503318782690357</v>
      </c>
      <c r="F188" s="24">
        <f>ROUND(2*E188,0)/2</f>
        <v>-82.5</v>
      </c>
      <c r="G188" s="24">
        <f>+C188-(C$7+F188*C$8)</f>
        <v>-3.38249999913387E-3</v>
      </c>
      <c r="J188" s="24">
        <f>+G188</f>
        <v>-3.38249999913387E-3</v>
      </c>
      <c r="O188" s="24">
        <f ca="1">+C$11+C$12*$F188</f>
        <v>1.8766428969108557E-3</v>
      </c>
      <c r="Q188" s="47">
        <f>+C188-15018.5</f>
        <v>39130.948700000001</v>
      </c>
    </row>
    <row r="189" spans="1:17" s="24" customFormat="1" ht="12.95" customHeight="1">
      <c r="A189" s="45" t="s">
        <v>562</v>
      </c>
      <c r="B189" s="46" t="s">
        <v>46</v>
      </c>
      <c r="C189" s="45">
        <v>54188.693800000001</v>
      </c>
      <c r="D189" s="45" t="s">
        <v>75</v>
      </c>
      <c r="E189" s="24">
        <f>+(C189-C$7)/C$8</f>
        <v>-43.997492148244987</v>
      </c>
      <c r="F189" s="24">
        <f>ROUND(2*E189,0)/2</f>
        <v>-44</v>
      </c>
      <c r="G189" s="24">
        <f>+C189-(C$7+F189*C$8)</f>
        <v>2.5559999994584359E-3</v>
      </c>
      <c r="K189" s="24">
        <f>+G189</f>
        <v>2.5559999994584359E-3</v>
      </c>
      <c r="O189" s="24">
        <f ca="1">+C$11+C$12*$F189</f>
        <v>1.9761288917661754E-3</v>
      </c>
      <c r="Q189" s="47">
        <f>+C189-15018.5</f>
        <v>39170.193800000001</v>
      </c>
    </row>
    <row r="190" spans="1:17" s="24" customFormat="1" ht="12.95" customHeight="1">
      <c r="A190" s="77" t="s">
        <v>680</v>
      </c>
      <c r="B190" s="35"/>
      <c r="C190" s="48">
        <v>54233.536</v>
      </c>
      <c r="D190" s="48"/>
      <c r="E190" s="24">
        <f>+(C190-C$7)/C$8</f>
        <v>0</v>
      </c>
      <c r="F190" s="24">
        <f>ROUND(2*E190,0)/2</f>
        <v>0</v>
      </c>
      <c r="G190" s="24">
        <f>+C190-(C$7+F190*C$8)</f>
        <v>0</v>
      </c>
      <c r="K190" s="24">
        <f>+G190</f>
        <v>0</v>
      </c>
      <c r="O190" s="24">
        <f ca="1">+C$11+C$12*$F190</f>
        <v>2.0898271716008263E-3</v>
      </c>
      <c r="Q190" s="47">
        <f>+C190-15018.5</f>
        <v>39215.036</v>
      </c>
    </row>
    <row r="191" spans="1:17" s="24" customFormat="1" ht="12.95" customHeight="1">
      <c r="A191" s="45" t="s">
        <v>592</v>
      </c>
      <c r="B191" s="46" t="s">
        <v>46</v>
      </c>
      <c r="C191" s="45">
        <v>54491.398399999998</v>
      </c>
      <c r="D191" s="45" t="s">
        <v>75</v>
      </c>
      <c r="E191" s="24">
        <f>+(C191-C$7)/C$8</f>
        <v>253.00495781490972</v>
      </c>
      <c r="F191" s="24">
        <f>ROUND(2*E191,0)/2</f>
        <v>253</v>
      </c>
      <c r="G191" s="24">
        <f>+C191-(C$7+F191*C$8)</f>
        <v>5.0530000007711351E-3</v>
      </c>
      <c r="K191" s="24">
        <f>+G191</f>
        <v>5.0530000007711351E-3</v>
      </c>
      <c r="O191" s="24">
        <f ca="1">+C$11+C$12*$F191</f>
        <v>2.7435922806500696E-3</v>
      </c>
      <c r="Q191" s="47">
        <f>+C191-15018.5</f>
        <v>39472.898399999998</v>
      </c>
    </row>
    <row r="192" spans="1:17" s="24" customFormat="1" ht="12.95" customHeight="1">
      <c r="A192" s="49" t="s">
        <v>55</v>
      </c>
      <c r="B192" s="6" t="s">
        <v>46</v>
      </c>
      <c r="C192" s="5">
        <v>54504.645700000001</v>
      </c>
      <c r="D192" s="5">
        <v>8.0000000000000004E-4</v>
      </c>
      <c r="E192" s="24">
        <f>+(C192-C$7)/C$8</f>
        <v>266.00271389591325</v>
      </c>
      <c r="F192" s="24">
        <f>ROUND(2*E192,0)/2</f>
        <v>266</v>
      </c>
      <c r="G192" s="24">
        <f>+C192-(C$7+F192*C$8)</f>
        <v>2.7659999977913685E-3</v>
      </c>
      <c r="K192" s="24">
        <f>+G192</f>
        <v>2.7659999977913685E-3</v>
      </c>
      <c r="O192" s="24">
        <f ca="1">+C$11+C$12*$F192</f>
        <v>2.7771849542375798E-3</v>
      </c>
      <c r="Q192" s="47">
        <f>+C192-15018.5</f>
        <v>39486.145700000001</v>
      </c>
    </row>
    <row r="193" spans="1:17" s="24" customFormat="1" ht="12.95" customHeight="1">
      <c r="A193" s="5" t="s">
        <v>50</v>
      </c>
      <c r="B193" s="6" t="s">
        <v>40</v>
      </c>
      <c r="C193" s="5">
        <v>55181.908199999998</v>
      </c>
      <c r="D193" s="5">
        <v>1E-3</v>
      </c>
      <c r="E193" s="24">
        <f>+(C193-C$7)/C$8</f>
        <v>930.50738864539505</v>
      </c>
      <c r="F193" s="24">
        <f>ROUND(2*E193,0)/2</f>
        <v>930.5</v>
      </c>
      <c r="G193" s="24">
        <f>+C193-(C$7+F193*C$8)</f>
        <v>7.5304999991203658E-3</v>
      </c>
      <c r="K193" s="24">
        <f>+G193</f>
        <v>7.5304999991203658E-3</v>
      </c>
      <c r="O193" s="24">
        <f ca="1">+C$11+C$12*$F193</f>
        <v>4.4942873849222516E-3</v>
      </c>
      <c r="Q193" s="47">
        <f>+C193-15018.5</f>
        <v>40163.408199999998</v>
      </c>
    </row>
    <row r="194" spans="1:17" s="24" customFormat="1" ht="12.95" customHeight="1">
      <c r="A194" s="49" t="s">
        <v>58</v>
      </c>
      <c r="B194" s="6" t="s">
        <v>46</v>
      </c>
      <c r="C194" s="5">
        <v>55246.624400000001</v>
      </c>
      <c r="D194" s="5">
        <v>5.0000000000000001E-4</v>
      </c>
      <c r="E194" s="24">
        <f>+(C194-C$7)/C$8</f>
        <v>994.00450746125205</v>
      </c>
      <c r="F194" s="24">
        <f>ROUND(2*E194,0)/2</f>
        <v>994</v>
      </c>
      <c r="G194" s="24">
        <f>+C194-(C$7+F194*C$8)</f>
        <v>4.593999998178333E-3</v>
      </c>
      <c r="K194" s="24">
        <f>+G194</f>
        <v>4.593999998178333E-3</v>
      </c>
      <c r="O194" s="24">
        <f ca="1">+C$11+C$12*$F194</f>
        <v>4.6583746751381692E-3</v>
      </c>
      <c r="Q194" s="47">
        <f>+C194-15018.5</f>
        <v>40228.124400000001</v>
      </c>
    </row>
    <row r="195" spans="1:17" s="24" customFormat="1" ht="12.95" customHeight="1">
      <c r="A195" s="49" t="s">
        <v>56</v>
      </c>
      <c r="B195" s="6" t="s">
        <v>40</v>
      </c>
      <c r="C195" s="5">
        <v>55273.647900000004</v>
      </c>
      <c r="D195" s="5">
        <v>5.9999999999999995E-4</v>
      </c>
      <c r="E195" s="24">
        <f>+(C195-C$7)/C$8</f>
        <v>1020.5189565531398</v>
      </c>
      <c r="F195" s="24">
        <f>ROUND(2*E195,0)/2</f>
        <v>1020.5</v>
      </c>
      <c r="G195" s="24">
        <f>+C195-(C$7+F195*C$8)</f>
        <v>1.9320500003232155E-2</v>
      </c>
      <c r="K195" s="24">
        <f>+G195</f>
        <v>1.9320500003232155E-2</v>
      </c>
      <c r="O195" s="24">
        <f ca="1">+C$11+C$12*$F195</f>
        <v>4.7268520482204018E-3</v>
      </c>
      <c r="Q195" s="47">
        <f>+C195-15018.5</f>
        <v>40255.147900000004</v>
      </c>
    </row>
    <row r="196" spans="1:17" s="24" customFormat="1" ht="12.95" customHeight="1">
      <c r="A196" s="49" t="s">
        <v>53</v>
      </c>
      <c r="B196" s="6" t="s">
        <v>46</v>
      </c>
      <c r="C196" s="5">
        <v>55601.306779999999</v>
      </c>
      <c r="D196" s="5">
        <v>8.9999999999999998E-4</v>
      </c>
      <c r="E196" s="24">
        <f>+(C196-C$7)/C$8</f>
        <v>1342.0056142127287</v>
      </c>
      <c r="F196" s="24">
        <f>ROUND(2*E196,0)/2</f>
        <v>1342</v>
      </c>
      <c r="G196" s="24">
        <f>+C196-(C$7+F196*C$8)</f>
        <v>5.7220000016968697E-3</v>
      </c>
      <c r="K196" s="24">
        <f>+G196</f>
        <v>5.7220000016968697E-3</v>
      </c>
      <c r="O196" s="24">
        <f ca="1">+C$11+C$12*$F196</f>
        <v>5.557624706557681E-3</v>
      </c>
      <c r="Q196" s="47">
        <f>+C196-15018.5</f>
        <v>40582.806779999999</v>
      </c>
    </row>
    <row r="197" spans="1:17" s="24" customFormat="1" ht="12.95" customHeight="1">
      <c r="A197" s="49" t="s">
        <v>53</v>
      </c>
      <c r="B197" s="6" t="s">
        <v>46</v>
      </c>
      <c r="C197" s="5">
        <v>55601.308879999997</v>
      </c>
      <c r="D197" s="5">
        <v>4.0000000000000002E-4</v>
      </c>
      <c r="E197" s="24">
        <f>+(C197-C$7)/C$8</f>
        <v>1342.0076746543089</v>
      </c>
      <c r="F197" s="24">
        <f>ROUND(2*E197,0)/2</f>
        <v>1342</v>
      </c>
      <c r="G197" s="24">
        <f>+C197-(C$7+F197*C$8)</f>
        <v>7.8219999995781109E-3</v>
      </c>
      <c r="K197" s="24">
        <f>+G197</f>
        <v>7.8219999995781109E-3</v>
      </c>
      <c r="O197" s="24">
        <f ca="1">+C$11+C$12*$F197</f>
        <v>5.557624706557681E-3</v>
      </c>
      <c r="Q197" s="47">
        <f>+C197-15018.5</f>
        <v>40582.808879999997</v>
      </c>
    </row>
    <row r="198" spans="1:17" s="24" customFormat="1" ht="12.95" customHeight="1">
      <c r="A198" s="5" t="s">
        <v>54</v>
      </c>
      <c r="B198" s="6" t="s">
        <v>46</v>
      </c>
      <c r="C198" s="5">
        <v>55621.686699999998</v>
      </c>
      <c r="D198" s="5">
        <v>8.0000000000000004E-4</v>
      </c>
      <c r="E198" s="24">
        <f>+(C198-C$7)/C$8</f>
        <v>1362.0016306923362</v>
      </c>
      <c r="F198" s="24">
        <f>ROUND(2*E198,0)/2</f>
        <v>1362</v>
      </c>
      <c r="G198" s="24">
        <f>+C198-(C$7+F198*C$8)</f>
        <v>1.6619999951217324E-3</v>
      </c>
      <c r="K198" s="24">
        <f>+G198</f>
        <v>1.6619999951217324E-3</v>
      </c>
      <c r="O198" s="24">
        <f ca="1">+C$11+C$12*$F198</f>
        <v>5.609305742846158E-3</v>
      </c>
      <c r="Q198" s="47">
        <f>+C198-15018.5</f>
        <v>40603.186699999998</v>
      </c>
    </row>
    <row r="199" spans="1:17" s="24" customFormat="1" ht="12.95" customHeight="1">
      <c r="A199" s="5" t="s">
        <v>59</v>
      </c>
      <c r="B199" s="6" t="s">
        <v>40</v>
      </c>
      <c r="C199" s="5">
        <v>55621.688199999997</v>
      </c>
      <c r="D199" s="5">
        <v>5.0000000000000001E-4</v>
      </c>
      <c r="E199" s="24">
        <f>+(C199-C$7)/C$8</f>
        <v>1362.003102436322</v>
      </c>
      <c r="F199" s="24">
        <f>ROUND(2*E199,0)/2</f>
        <v>1362</v>
      </c>
      <c r="G199" s="24">
        <f>+C199-(C$7+F199*C$8)</f>
        <v>3.1619999936083332E-3</v>
      </c>
      <c r="K199" s="24">
        <f>+G199</f>
        <v>3.1619999936083332E-3</v>
      </c>
      <c r="O199" s="24">
        <f ca="1">+C$11+C$12*$F199</f>
        <v>5.609305742846158E-3</v>
      </c>
      <c r="Q199" s="47">
        <f>+C199-15018.5</f>
        <v>40603.188199999997</v>
      </c>
    </row>
    <row r="200" spans="1:17" s="24" customFormat="1" ht="12.95" customHeight="1">
      <c r="A200" s="49" t="s">
        <v>57</v>
      </c>
      <c r="B200" s="6" t="s">
        <v>46</v>
      </c>
      <c r="C200" s="5">
        <v>55897.892099999997</v>
      </c>
      <c r="D200" s="5">
        <v>2.9999999999999997E-4</v>
      </c>
      <c r="E200" s="24">
        <f>+(C200-C$7)/C$8</f>
        <v>1633.0040551452635</v>
      </c>
      <c r="F200" s="24">
        <f>ROUND(2*E200,0)/2</f>
        <v>1633</v>
      </c>
      <c r="G200" s="24">
        <f>+C200-(C$7+F200*C$8)</f>
        <v>4.1329999949084595E-3</v>
      </c>
      <c r="K200" s="24">
        <f>+G200</f>
        <v>4.1329999949084595E-3</v>
      </c>
      <c r="O200" s="24">
        <f ca="1">+C$11+C$12*$F200</f>
        <v>6.3095837845550317E-3</v>
      </c>
      <c r="Q200" s="47">
        <f>+C200-15018.5</f>
        <v>40879.392099999997</v>
      </c>
    </row>
    <row r="201" spans="1:17" s="24" customFormat="1" ht="12.95" customHeight="1">
      <c r="A201" s="49" t="s">
        <v>62</v>
      </c>
      <c r="B201" s="6" t="s">
        <v>46</v>
      </c>
      <c r="C201" s="5">
        <v>55897.892099999997</v>
      </c>
      <c r="D201" s="5">
        <v>2.9999999999999997E-4</v>
      </c>
      <c r="E201" s="24">
        <f>+(C201-C$7)/C$8</f>
        <v>1633.0040551452635</v>
      </c>
      <c r="F201" s="24">
        <f>ROUND(2*E201,0)/2</f>
        <v>1633</v>
      </c>
      <c r="G201" s="24">
        <f>+C201-(C$7+F201*C$8)</f>
        <v>4.1329999949084595E-3</v>
      </c>
      <c r="K201" s="24">
        <f>+G201</f>
        <v>4.1329999949084595E-3</v>
      </c>
      <c r="O201" s="24">
        <f ca="1">+C$11+C$12*$F201</f>
        <v>6.3095837845550317E-3</v>
      </c>
      <c r="Q201" s="47">
        <f>+C201-15018.5</f>
        <v>40879.392099999997</v>
      </c>
    </row>
    <row r="202" spans="1:17" s="24" customFormat="1" ht="12.95" customHeight="1">
      <c r="A202" s="49" t="s">
        <v>60</v>
      </c>
      <c r="B202" s="6" t="s">
        <v>46</v>
      </c>
      <c r="C202" s="5">
        <v>55980.441500000001</v>
      </c>
      <c r="D202" s="5">
        <v>1E-3</v>
      </c>
      <c r="E202" s="24">
        <f>+(C202-C$7)/C$8</f>
        <v>1713.998443876025</v>
      </c>
      <c r="F202" s="24">
        <f>ROUND(2*E202,0)/2</f>
        <v>1714</v>
      </c>
      <c r="G202" s="24">
        <f>+C202-(C$7+F202*C$8)</f>
        <v>-1.5859999984968454E-3</v>
      </c>
      <c r="J202" s="24">
        <f>+G202</f>
        <v>-1.5859999984968454E-3</v>
      </c>
      <c r="O202" s="24">
        <f ca="1">+C$11+C$12*$F202</f>
        <v>6.5188919815233667E-3</v>
      </c>
      <c r="Q202" s="47">
        <f>+C202-15018.5</f>
        <v>40961.941500000001</v>
      </c>
    </row>
    <row r="203" spans="1:17" s="24" customFormat="1" ht="12.95" customHeight="1">
      <c r="A203" s="45" t="s">
        <v>649</v>
      </c>
      <c r="B203" s="46" t="s">
        <v>46</v>
      </c>
      <c r="C203" s="45">
        <v>56334.115100000003</v>
      </c>
      <c r="D203" s="45" t="s">
        <v>75</v>
      </c>
      <c r="E203" s="24">
        <f>+(C203-C$7)/C$8</f>
        <v>2061.0097733612401</v>
      </c>
      <c r="F203" s="24">
        <f>ROUND(2*E203,0)/2</f>
        <v>2061</v>
      </c>
      <c r="G203" s="24">
        <f>+C203-(C$7+F203*C$8)</f>
        <v>9.9610000033862889E-3</v>
      </c>
      <c r="K203" s="24">
        <f>+G203</f>
        <v>9.9610000033862889E-3</v>
      </c>
      <c r="O203" s="24">
        <f ca="1">+C$11+C$12*$F203</f>
        <v>7.4155579611284543E-3</v>
      </c>
      <c r="Q203" s="47">
        <f>+C203-15018.5</f>
        <v>41315.615100000003</v>
      </c>
    </row>
    <row r="204" spans="1:17" s="24" customFormat="1" ht="12.95" customHeight="1">
      <c r="A204" s="45" t="s">
        <v>649</v>
      </c>
      <c r="B204" s="46" t="s">
        <v>46</v>
      </c>
      <c r="C204" s="45">
        <v>56335.126300000004</v>
      </c>
      <c r="D204" s="45" t="s">
        <v>75</v>
      </c>
      <c r="E204" s="24">
        <f>+(C204-C$7)/C$8</f>
        <v>2062.0019250411387</v>
      </c>
      <c r="F204" s="24">
        <f>ROUND(2*E204,0)/2</f>
        <v>2062</v>
      </c>
      <c r="G204" s="24">
        <f>+C204-(C$7+F204*C$8)</f>
        <v>1.9620000020950101E-3</v>
      </c>
      <c r="K204" s="24">
        <f>+G204</f>
        <v>1.9620000020950101E-3</v>
      </c>
      <c r="O204" s="24">
        <f ca="1">+C$11+C$12*$F204</f>
        <v>7.4181420129428785E-3</v>
      </c>
      <c r="Q204" s="47">
        <f>+C204-15018.5</f>
        <v>41316.626300000004</v>
      </c>
    </row>
    <row r="205" spans="1:17" s="24" customFormat="1" ht="12.95" customHeight="1">
      <c r="A205" s="49" t="s">
        <v>61</v>
      </c>
      <c r="B205" s="6" t="s">
        <v>40</v>
      </c>
      <c r="C205" s="5">
        <v>56337.686300000001</v>
      </c>
      <c r="D205" s="5">
        <v>8.0000000000000004E-4</v>
      </c>
      <c r="E205" s="24">
        <f>+(C205-C$7)/C$8</f>
        <v>2064.5137014459406</v>
      </c>
      <c r="F205" s="24">
        <f>ROUND(2*E205,0)/2</f>
        <v>2064.5</v>
      </c>
      <c r="G205" s="24">
        <f>+C205-(C$7+F205*C$8)</f>
        <v>1.3964500001748092E-2</v>
      </c>
      <c r="K205" s="24">
        <f>+G205</f>
        <v>1.3964500001748092E-2</v>
      </c>
      <c r="O205" s="24">
        <f ca="1">+C$11+C$12*$F205</f>
        <v>7.4246021424789381E-3</v>
      </c>
      <c r="Q205" s="47">
        <f>+C205-15018.5</f>
        <v>41319.186300000001</v>
      </c>
    </row>
    <row r="206" spans="1:17" s="24" customFormat="1" ht="12.95" customHeight="1">
      <c r="A206" s="51" t="s">
        <v>64</v>
      </c>
      <c r="B206" s="52" t="s">
        <v>46</v>
      </c>
      <c r="C206" s="53">
        <v>56718.350830000003</v>
      </c>
      <c r="D206" s="51">
        <v>4.0000000000000002E-4</v>
      </c>
      <c r="E206" s="24">
        <f>+(C206-C$7)/C$8</f>
        <v>2438.0075235552654</v>
      </c>
      <c r="F206" s="24">
        <f>ROUND(2*E206,0)/2</f>
        <v>2438</v>
      </c>
      <c r="G206" s="24">
        <f>+C206-(C$7+F206*C$8)</f>
        <v>7.6680000056512654E-3</v>
      </c>
      <c r="K206" s="24">
        <f>+G206</f>
        <v>7.6680000056512654E-3</v>
      </c>
      <c r="O206" s="24">
        <f ca="1">+C$11+C$12*$F206</f>
        <v>8.3897454951662592E-3</v>
      </c>
      <c r="Q206" s="47">
        <f>+C206-15018.5</f>
        <v>41699.850830000003</v>
      </c>
    </row>
    <row r="207" spans="1:17" s="24" customFormat="1" ht="12.95" customHeight="1">
      <c r="A207" s="54" t="s">
        <v>63</v>
      </c>
      <c r="B207" s="52" t="s">
        <v>46</v>
      </c>
      <c r="C207" s="51">
        <v>56733.637499999997</v>
      </c>
      <c r="D207" s="51">
        <v>4.0000000000000002E-4</v>
      </c>
      <c r="E207" s="24">
        <f>+(C207-C$7)/C$8</f>
        <v>2453.0062333263641</v>
      </c>
      <c r="F207" s="24">
        <f>ROUND(2*E207,0)/2</f>
        <v>2453</v>
      </c>
      <c r="G207" s="24">
        <f>+C207-(C$7+F207*C$8)</f>
        <v>6.3529999970342033E-3</v>
      </c>
      <c r="K207" s="24">
        <f>+G207</f>
        <v>6.3529999970342033E-3</v>
      </c>
      <c r="O207" s="24">
        <f ca="1">+C$11+C$12*$F207</f>
        <v>8.4285062723826187E-3</v>
      </c>
      <c r="Q207" s="47">
        <f>+C207-15018.5</f>
        <v>41715.137499999997</v>
      </c>
    </row>
    <row r="208" spans="1:17" s="24" customFormat="1" ht="12.95" customHeight="1">
      <c r="A208" s="51" t="s">
        <v>668</v>
      </c>
      <c r="B208" s="52" t="s">
        <v>40</v>
      </c>
      <c r="C208" s="51">
        <v>57081.708700000003</v>
      </c>
      <c r="D208" s="51" t="s">
        <v>75</v>
      </c>
      <c r="E208" s="24">
        <f>+(C208-C$7)/C$8</f>
        <v>2794.5206971356947</v>
      </c>
      <c r="F208" s="24">
        <f>ROUND(2*E208,0)/2</f>
        <v>2794.5</v>
      </c>
      <c r="G208" s="24">
        <f>+C208-(C$7+F208*C$8)</f>
        <v>2.1094499999890104E-2</v>
      </c>
      <c r="K208" s="24">
        <f>+G208</f>
        <v>2.1094499999890104E-2</v>
      </c>
      <c r="O208" s="24">
        <f ca="1">+C$11+C$12*$F208</f>
        <v>9.310959967008375E-3</v>
      </c>
      <c r="Q208" s="47">
        <f>+C208-15018.5</f>
        <v>42063.208700000003</v>
      </c>
    </row>
    <row r="209" spans="1:17" s="24" customFormat="1" ht="12.95" customHeight="1">
      <c r="A209" s="20" t="s">
        <v>670</v>
      </c>
      <c r="B209" s="21" t="s">
        <v>40</v>
      </c>
      <c r="C209" s="20">
        <v>57081.708700000003</v>
      </c>
      <c r="D209" s="20">
        <v>6.9999999999999999E-4</v>
      </c>
      <c r="E209" s="24">
        <f>+(C209-C$7)/C$8</f>
        <v>2794.5206971356947</v>
      </c>
      <c r="F209" s="24">
        <f>ROUND(2*E209,0)/2</f>
        <v>2794.5</v>
      </c>
      <c r="G209" s="24">
        <f>+C209-(C$7+F209*C$8)</f>
        <v>2.1094499999890104E-2</v>
      </c>
      <c r="K209" s="24">
        <f>+G209</f>
        <v>2.1094499999890104E-2</v>
      </c>
      <c r="O209" s="24">
        <f ca="1">+C$11+C$12*$F209</f>
        <v>9.310959967008375E-3</v>
      </c>
      <c r="Q209" s="47">
        <f>+C209-15018.5</f>
        <v>42063.208700000003</v>
      </c>
    </row>
    <row r="210" spans="1:17" s="24" customFormat="1" ht="12.95" customHeight="1">
      <c r="A210" s="55" t="s">
        <v>1</v>
      </c>
      <c r="B210" s="56" t="s">
        <v>46</v>
      </c>
      <c r="C210" s="57">
        <v>57459.305500000002</v>
      </c>
      <c r="D210" s="57">
        <v>4.0000000000000001E-3</v>
      </c>
      <c r="E210" s="24">
        <f>+(C210-C$7)/C$8</f>
        <v>3165.0045771238024</v>
      </c>
      <c r="F210" s="24">
        <f>ROUND(2*E210,0)/2</f>
        <v>3165</v>
      </c>
      <c r="G210" s="24">
        <f>+C210-(C$7+F210*C$8)</f>
        <v>4.6650000003864989E-3</v>
      </c>
      <c r="K210" s="24">
        <f>+G210</f>
        <v>4.6650000003864989E-3</v>
      </c>
      <c r="O210" s="24">
        <f ca="1">+C$11+C$12*$F210</f>
        <v>1.0268351164252424E-2</v>
      </c>
      <c r="Q210" s="47">
        <f>+C210-15018.5</f>
        <v>42440.805500000002</v>
      </c>
    </row>
    <row r="211" spans="1:17" s="24" customFormat="1" ht="12.95" customHeight="1">
      <c r="A211" s="55" t="s">
        <v>1</v>
      </c>
      <c r="B211" s="56" t="s">
        <v>46</v>
      </c>
      <c r="C211" s="57">
        <v>57464.39</v>
      </c>
      <c r="D211" s="57">
        <v>3.0000000000000001E-3</v>
      </c>
      <c r="E211" s="24">
        <f>+(C211-C$7)/C$8</f>
        <v>3169.9932986590443</v>
      </c>
      <c r="F211" s="24">
        <f>ROUND(2*E211,0)/2</f>
        <v>3170</v>
      </c>
      <c r="G211" s="24">
        <f>+C211-(C$7+F211*C$8)</f>
        <v>-6.8299999984446913E-3</v>
      </c>
      <c r="K211" s="24">
        <f>+G211</f>
        <v>-6.8299999984446913E-3</v>
      </c>
      <c r="O211" s="24">
        <f ca="1">+C$11+C$12*$F211</f>
        <v>1.0281271423324544E-2</v>
      </c>
      <c r="Q211" s="47">
        <f>+C211-15018.5</f>
        <v>42445.89</v>
      </c>
    </row>
    <row r="212" spans="1:17" s="24" customFormat="1" ht="12.95" customHeight="1">
      <c r="A212" s="20" t="s">
        <v>671</v>
      </c>
      <c r="B212" s="21" t="s">
        <v>46</v>
      </c>
      <c r="C212" s="20">
        <v>57476.635499999997</v>
      </c>
      <c r="D212" s="20">
        <v>2.0000000000000001E-4</v>
      </c>
      <c r="E212" s="24">
        <f>+(C212-C$7)/C$8</f>
        <v>3182.0081259891313</v>
      </c>
      <c r="F212" s="24">
        <f>ROUND(2*E212,0)/2</f>
        <v>3182</v>
      </c>
      <c r="G212" s="24">
        <f>+C212-(C$7+F212*C$8)</f>
        <v>8.2819999952334911E-3</v>
      </c>
      <c r="K212" s="24">
        <f>+G212</f>
        <v>8.2819999952334911E-3</v>
      </c>
      <c r="O212" s="24">
        <f ca="1">+C$11+C$12*$F212</f>
        <v>1.0312280045097631E-2</v>
      </c>
      <c r="Q212" s="47">
        <f>+C212-15018.5</f>
        <v>42458.135499999997</v>
      </c>
    </row>
    <row r="213" spans="1:17" s="24" customFormat="1" ht="12.95" customHeight="1">
      <c r="A213" s="58" t="s">
        <v>0</v>
      </c>
      <c r="B213" s="64" t="s">
        <v>46</v>
      </c>
      <c r="C213" s="59">
        <v>57782.394099999998</v>
      </c>
      <c r="D213" s="59">
        <v>8.0000000000000004E-4</v>
      </c>
      <c r="E213" s="24">
        <f>+(C213-C$7)/C$8</f>
        <v>3482.0070467102087</v>
      </c>
      <c r="F213" s="24">
        <f>ROUND(2*E213,0)/2</f>
        <v>3482</v>
      </c>
      <c r="G213" s="24">
        <f>+C213-(C$7+F213*C$8)</f>
        <v>7.1819999939179979E-3</v>
      </c>
      <c r="K213" s="24">
        <f>+G213</f>
        <v>7.1819999939179979E-3</v>
      </c>
      <c r="O213" s="24">
        <f ca="1">+C$11+C$12*$F213</f>
        <v>1.1087495589424796E-2</v>
      </c>
      <c r="Q213" s="47">
        <f>+C213-15018.5</f>
        <v>42763.894099999998</v>
      </c>
    </row>
    <row r="214" spans="1:17" s="24" customFormat="1" ht="12.95" customHeight="1">
      <c r="A214" s="60" t="s">
        <v>672</v>
      </c>
      <c r="B214" s="21" t="s">
        <v>40</v>
      </c>
      <c r="C214" s="61">
        <v>57786.978799999997</v>
      </c>
      <c r="D214" s="20" t="s">
        <v>673</v>
      </c>
      <c r="E214" s="24">
        <f>+(C214-C$7)/C$8</f>
        <v>3486.5053831489213</v>
      </c>
      <c r="F214" s="24">
        <f>ROUND(2*E214,0)/2</f>
        <v>3486.5</v>
      </c>
      <c r="G214" s="24">
        <f>+C214-(C$7+F214*C$8)</f>
        <v>5.4864999983692542E-3</v>
      </c>
      <c r="K214" s="24">
        <f>+G214</f>
        <v>5.4864999983692542E-3</v>
      </c>
      <c r="O214" s="24">
        <f ca="1">+C$11+C$12*$F214</f>
        <v>1.1099123822589704E-2</v>
      </c>
      <c r="Q214" s="47">
        <f>+C214-15018.5</f>
        <v>42768.478799999997</v>
      </c>
    </row>
    <row r="215" spans="1:17" s="24" customFormat="1" ht="12.95" customHeight="1">
      <c r="A215" s="22" t="s">
        <v>674</v>
      </c>
      <c r="B215" s="23" t="s">
        <v>40</v>
      </c>
      <c r="C215" s="62">
        <v>59642.421000000002</v>
      </c>
      <c r="D215" s="63">
        <v>0.01</v>
      </c>
      <c r="E215" s="24">
        <f>+(C215-C$7)/C$8</f>
        <v>5306.9959841012424</v>
      </c>
      <c r="F215" s="24">
        <f>ROUND(2*E215,0)/2</f>
        <v>5307</v>
      </c>
      <c r="G215" s="24">
        <f>+C215-(C$7+F215*C$8)</f>
        <v>-4.0929999959189445E-3</v>
      </c>
      <c r="K215" s="24">
        <f>+G215</f>
        <v>-4.0929999959189445E-3</v>
      </c>
      <c r="O215" s="24">
        <f ca="1">+C$11+C$12*$F215</f>
        <v>1.5803390150748386E-2</v>
      </c>
      <c r="Q215" s="47">
        <f>+C215-15018.5</f>
        <v>44623.921000000002</v>
      </c>
    </row>
    <row r="216" spans="1:17" s="24" customFormat="1" ht="12.95" customHeight="1">
      <c r="A216" s="65" t="s">
        <v>675</v>
      </c>
      <c r="B216" s="66" t="s">
        <v>40</v>
      </c>
      <c r="C216" s="67">
        <v>60276.891199999998</v>
      </c>
      <c r="D216" s="67">
        <v>5.9999999999999995E-4</v>
      </c>
      <c r="E216" s="24">
        <f>+(C216-C$7)/C$8</f>
        <v>5929.5144520353715</v>
      </c>
      <c r="F216" s="24">
        <f>ROUND(2*E216,0)/2</f>
        <v>5929.5</v>
      </c>
      <c r="G216" s="24">
        <f>+C216-(C$7+F216*C$8)</f>
        <v>1.4729499998793472E-2</v>
      </c>
      <c r="K216" s="24">
        <f>+G216</f>
        <v>1.4729499998793472E-2</v>
      </c>
      <c r="O216" s="24">
        <f ca="1">+C$11+C$12*$F216</f>
        <v>1.7411962405227258E-2</v>
      </c>
      <c r="Q216" s="47">
        <f>+C216-15018.5</f>
        <v>45258.391199999998</v>
      </c>
    </row>
    <row r="217" spans="1:17" s="24" customFormat="1" ht="12.95" customHeight="1">
      <c r="B217" s="35"/>
      <c r="C217" s="48"/>
      <c r="D217" s="48"/>
    </row>
    <row r="218" spans="1:17" s="24" customFormat="1" ht="12.95" customHeight="1">
      <c r="B218" s="35"/>
      <c r="C218" s="48"/>
      <c r="D218" s="48"/>
    </row>
    <row r="219" spans="1:17" s="24" customFormat="1" ht="12.95" customHeight="1">
      <c r="B219" s="35"/>
      <c r="C219" s="48"/>
      <c r="D219" s="48"/>
    </row>
    <row r="220" spans="1:17" s="24" customFormat="1" ht="12.95" customHeight="1">
      <c r="B220" s="35"/>
      <c r="C220" s="48"/>
      <c r="D220" s="48"/>
    </row>
    <row r="221" spans="1:17" s="24" customFormat="1" ht="12.95" customHeight="1">
      <c r="B221" s="35"/>
      <c r="C221" s="48"/>
      <c r="D221" s="48"/>
    </row>
    <row r="222" spans="1:17" s="24" customFormat="1" ht="12.95" customHeight="1">
      <c r="B222" s="35"/>
      <c r="C222" s="48"/>
      <c r="D222" s="48"/>
    </row>
    <row r="223" spans="1:17" s="24" customFormat="1" ht="12.95" customHeight="1">
      <c r="B223" s="35"/>
      <c r="C223" s="48"/>
      <c r="D223" s="48"/>
    </row>
    <row r="224" spans="1:17" s="24" customFormat="1" ht="12.95" customHeight="1">
      <c r="B224" s="35"/>
      <c r="C224" s="48"/>
      <c r="D224" s="48"/>
    </row>
    <row r="225" spans="2:4" s="24" customFormat="1" ht="12.95" customHeight="1">
      <c r="B225" s="35"/>
      <c r="C225" s="48"/>
      <c r="D225" s="48"/>
    </row>
    <row r="226" spans="2:4" s="24" customFormat="1" ht="12.95" customHeight="1">
      <c r="B226" s="35"/>
      <c r="C226" s="48"/>
      <c r="D226" s="48"/>
    </row>
    <row r="227" spans="2:4" s="24" customFormat="1" ht="12.95" customHeight="1">
      <c r="B227" s="35"/>
      <c r="C227" s="48"/>
      <c r="D227" s="48"/>
    </row>
    <row r="228" spans="2:4" s="24" customFormat="1" ht="12.95" customHeight="1">
      <c r="B228" s="35"/>
      <c r="C228" s="48"/>
      <c r="D228" s="48"/>
    </row>
    <row r="229" spans="2:4" s="24" customFormat="1" ht="12.95" customHeight="1">
      <c r="B229" s="35"/>
      <c r="C229" s="48"/>
      <c r="D229" s="48"/>
    </row>
    <row r="230" spans="2:4" s="24" customFormat="1" ht="12.95" customHeight="1">
      <c r="B230" s="35"/>
      <c r="C230" s="48"/>
      <c r="D230" s="48"/>
    </row>
    <row r="231" spans="2:4" s="24" customFormat="1" ht="12.95" customHeight="1">
      <c r="B231" s="35"/>
      <c r="C231" s="48"/>
      <c r="D231" s="48"/>
    </row>
    <row r="232" spans="2:4" s="24" customFormat="1" ht="12.95" customHeight="1">
      <c r="B232" s="35"/>
      <c r="C232" s="48"/>
      <c r="D232" s="48"/>
    </row>
    <row r="233" spans="2:4" s="24" customFormat="1" ht="12.95" customHeight="1">
      <c r="B233" s="35"/>
      <c r="C233" s="48"/>
      <c r="D233" s="48"/>
    </row>
    <row r="234" spans="2:4" s="24" customFormat="1" ht="12.95" customHeight="1">
      <c r="B234" s="35"/>
      <c r="C234" s="48"/>
      <c r="D234" s="48"/>
    </row>
    <row r="235" spans="2:4" s="24" customFormat="1" ht="12.95" customHeight="1">
      <c r="B235" s="35"/>
      <c r="C235" s="48"/>
      <c r="D235" s="48"/>
    </row>
    <row r="236" spans="2:4" s="24" customFormat="1" ht="12.95" customHeight="1">
      <c r="B236" s="35"/>
      <c r="C236" s="48"/>
      <c r="D236" s="48"/>
    </row>
    <row r="237" spans="2:4" s="24" customFormat="1" ht="12.95" customHeight="1">
      <c r="B237" s="35"/>
      <c r="C237" s="48"/>
      <c r="D237" s="48"/>
    </row>
    <row r="238" spans="2:4" s="24" customFormat="1" ht="12.95" customHeight="1">
      <c r="B238" s="35"/>
      <c r="C238" s="48"/>
      <c r="D238" s="48"/>
    </row>
    <row r="239" spans="2:4" s="24" customFormat="1" ht="12.95" customHeight="1">
      <c r="B239" s="35"/>
      <c r="C239" s="48"/>
      <c r="D239" s="48"/>
    </row>
    <row r="240" spans="2:4" s="24" customFormat="1" ht="12.95" customHeight="1">
      <c r="B240" s="35"/>
      <c r="C240" s="48"/>
      <c r="D240" s="48"/>
    </row>
    <row r="241" spans="2:4" s="24" customFormat="1" ht="12.95" customHeight="1">
      <c r="B241" s="35"/>
      <c r="C241" s="48"/>
      <c r="D241" s="48"/>
    </row>
    <row r="242" spans="2:4" s="24" customFormat="1" ht="12.95" customHeight="1">
      <c r="B242" s="35"/>
      <c r="C242" s="48"/>
      <c r="D242" s="48"/>
    </row>
    <row r="243" spans="2:4" s="24" customFormat="1" ht="12.95" customHeight="1">
      <c r="B243" s="35"/>
      <c r="C243" s="48"/>
      <c r="D243" s="48"/>
    </row>
    <row r="244" spans="2:4" s="24" customFormat="1" ht="12.95" customHeight="1">
      <c r="B244" s="35"/>
      <c r="C244" s="48"/>
      <c r="D244" s="48"/>
    </row>
    <row r="245" spans="2:4" s="24" customFormat="1" ht="12.95" customHeight="1">
      <c r="B245" s="35"/>
      <c r="C245" s="48"/>
      <c r="D245" s="48"/>
    </row>
    <row r="246" spans="2:4" s="24" customFormat="1" ht="12.95" customHeight="1">
      <c r="B246" s="35"/>
      <c r="C246" s="48"/>
      <c r="D246" s="48"/>
    </row>
    <row r="247" spans="2:4" s="24" customFormat="1" ht="12.95" customHeight="1">
      <c r="B247" s="35"/>
      <c r="C247" s="48"/>
      <c r="D247" s="48"/>
    </row>
    <row r="248" spans="2:4" s="24" customFormat="1" ht="12.95" customHeight="1">
      <c r="B248" s="35"/>
      <c r="C248" s="48"/>
      <c r="D248" s="48"/>
    </row>
    <row r="249" spans="2:4" s="24" customFormat="1" ht="12.95" customHeight="1">
      <c r="B249" s="35"/>
      <c r="C249" s="48"/>
      <c r="D249" s="48"/>
    </row>
    <row r="250" spans="2:4" s="24" customFormat="1" ht="12.95" customHeight="1">
      <c r="B250" s="35"/>
      <c r="C250" s="48"/>
      <c r="D250" s="48"/>
    </row>
    <row r="251" spans="2:4" s="24" customFormat="1" ht="12.95" customHeight="1">
      <c r="B251" s="35"/>
      <c r="C251" s="48"/>
      <c r="D251" s="48"/>
    </row>
    <row r="252" spans="2:4" s="24" customFormat="1" ht="12.95" customHeight="1">
      <c r="B252" s="35"/>
      <c r="C252" s="48"/>
      <c r="D252" s="48"/>
    </row>
    <row r="253" spans="2:4" s="24" customFormat="1" ht="12.95" customHeight="1">
      <c r="B253" s="35"/>
      <c r="C253" s="48"/>
      <c r="D253" s="48"/>
    </row>
    <row r="254" spans="2:4" s="24" customFormat="1" ht="12.95" customHeight="1">
      <c r="B254" s="35"/>
      <c r="C254" s="48"/>
      <c r="D254" s="48"/>
    </row>
    <row r="255" spans="2:4" s="24" customFormat="1" ht="12.95" customHeight="1">
      <c r="B255" s="35"/>
      <c r="C255" s="48"/>
      <c r="D255" s="48"/>
    </row>
    <row r="256" spans="2:4" s="24" customFormat="1" ht="12.95" customHeight="1">
      <c r="B256" s="35"/>
      <c r="C256" s="48"/>
      <c r="D256" s="48"/>
    </row>
    <row r="257" spans="2:4" s="24" customFormat="1" ht="12.95" customHeight="1">
      <c r="B257" s="35"/>
      <c r="C257" s="48"/>
      <c r="D257" s="48"/>
    </row>
    <row r="258" spans="2:4" s="24" customFormat="1" ht="12.95" customHeight="1">
      <c r="B258" s="35"/>
      <c r="C258" s="48"/>
      <c r="D258" s="48"/>
    </row>
    <row r="259" spans="2:4" s="24" customFormat="1" ht="12.95" customHeight="1">
      <c r="B259" s="35"/>
      <c r="C259" s="48"/>
      <c r="D259" s="48"/>
    </row>
    <row r="260" spans="2:4" s="24" customFormat="1" ht="12.95" customHeight="1">
      <c r="B260" s="35"/>
      <c r="C260" s="48"/>
      <c r="D260" s="48"/>
    </row>
    <row r="261" spans="2:4" s="24" customFormat="1" ht="12.95" customHeight="1">
      <c r="B261" s="35"/>
      <c r="C261" s="48"/>
      <c r="D261" s="48"/>
    </row>
    <row r="262" spans="2:4" s="24" customFormat="1" ht="12.95" customHeight="1">
      <c r="B262" s="35"/>
      <c r="C262" s="48"/>
      <c r="D262" s="48"/>
    </row>
    <row r="263" spans="2:4" s="24" customFormat="1" ht="12.95" customHeight="1">
      <c r="B263" s="35"/>
      <c r="C263" s="48"/>
      <c r="D263" s="48"/>
    </row>
    <row r="264" spans="2:4" s="24" customFormat="1" ht="12.95" customHeight="1">
      <c r="B264" s="35"/>
      <c r="C264" s="48"/>
      <c r="D264" s="48"/>
    </row>
    <row r="265" spans="2:4" s="24" customFormat="1" ht="12.95" customHeight="1">
      <c r="B265" s="35"/>
      <c r="C265" s="48"/>
      <c r="D265" s="48"/>
    </row>
    <row r="266" spans="2:4" s="24" customFormat="1" ht="12.95" customHeight="1">
      <c r="B266" s="35"/>
      <c r="C266" s="48"/>
      <c r="D266" s="48"/>
    </row>
    <row r="267" spans="2:4" s="24" customFormat="1" ht="12.95" customHeight="1">
      <c r="B267" s="35"/>
      <c r="C267" s="48"/>
      <c r="D267" s="48"/>
    </row>
    <row r="268" spans="2:4" s="24" customFormat="1" ht="12.95" customHeight="1">
      <c r="B268" s="35"/>
      <c r="C268" s="48"/>
      <c r="D268" s="48"/>
    </row>
    <row r="269" spans="2:4" s="24" customFormat="1" ht="12.95" customHeight="1">
      <c r="B269" s="35"/>
      <c r="C269" s="48"/>
      <c r="D269" s="48"/>
    </row>
    <row r="270" spans="2:4" s="24" customFormat="1" ht="12.95" customHeight="1">
      <c r="B270" s="35"/>
      <c r="C270" s="48"/>
      <c r="D270" s="48"/>
    </row>
    <row r="271" spans="2:4" s="24" customFormat="1" ht="12.95" customHeight="1">
      <c r="B271" s="35"/>
      <c r="C271" s="48"/>
      <c r="D271" s="48"/>
    </row>
    <row r="272" spans="2:4" s="24" customFormat="1" ht="12.95" customHeight="1">
      <c r="B272" s="35"/>
      <c r="C272" s="48"/>
      <c r="D272" s="48"/>
    </row>
    <row r="273" spans="2:4" s="24" customFormat="1" ht="12.95" customHeight="1">
      <c r="B273" s="35"/>
      <c r="C273" s="48"/>
      <c r="D273" s="48"/>
    </row>
    <row r="274" spans="2:4" s="24" customFormat="1" ht="12.95" customHeight="1">
      <c r="B274" s="35"/>
      <c r="C274" s="48"/>
      <c r="D274" s="48"/>
    </row>
    <row r="275" spans="2:4" s="24" customFormat="1" ht="12.95" customHeight="1">
      <c r="B275" s="35"/>
      <c r="C275" s="48"/>
      <c r="D275" s="48"/>
    </row>
    <row r="276" spans="2:4" s="24" customFormat="1" ht="12.95" customHeight="1">
      <c r="B276" s="35"/>
      <c r="C276" s="48"/>
      <c r="D276" s="48"/>
    </row>
    <row r="277" spans="2:4" s="24" customFormat="1" ht="12.95" customHeight="1">
      <c r="B277" s="35"/>
      <c r="C277" s="48"/>
      <c r="D277" s="48"/>
    </row>
    <row r="278" spans="2:4" s="24" customFormat="1" ht="12.95" customHeight="1">
      <c r="B278" s="35"/>
      <c r="C278" s="48"/>
      <c r="D278" s="48"/>
    </row>
    <row r="279" spans="2:4" s="24" customFormat="1" ht="12.95" customHeight="1">
      <c r="B279" s="35"/>
      <c r="C279" s="48"/>
      <c r="D279" s="48"/>
    </row>
    <row r="280" spans="2:4" s="24" customFormat="1" ht="12.95" customHeight="1">
      <c r="B280" s="35"/>
      <c r="C280" s="48"/>
      <c r="D280" s="48"/>
    </row>
    <row r="281" spans="2:4" s="24" customFormat="1" ht="12.95" customHeight="1">
      <c r="B281" s="35"/>
      <c r="C281" s="48"/>
      <c r="D281" s="48"/>
    </row>
    <row r="282" spans="2:4" s="24" customFormat="1" ht="12.95" customHeight="1">
      <c r="B282" s="35"/>
      <c r="C282" s="48"/>
      <c r="D282" s="48"/>
    </row>
    <row r="283" spans="2:4" s="24" customFormat="1" ht="12.95" customHeight="1">
      <c r="B283" s="35"/>
      <c r="C283" s="48"/>
      <c r="D283" s="48"/>
    </row>
    <row r="284" spans="2:4" s="24" customFormat="1" ht="12.95" customHeight="1">
      <c r="B284" s="35"/>
      <c r="C284" s="48"/>
      <c r="D284" s="48"/>
    </row>
    <row r="285" spans="2:4" s="24" customFormat="1" ht="12.95" customHeight="1">
      <c r="B285" s="35"/>
      <c r="C285" s="48"/>
      <c r="D285" s="48"/>
    </row>
    <row r="286" spans="2:4" s="24" customFormat="1" ht="12.95" customHeight="1">
      <c r="B286" s="35"/>
      <c r="C286" s="48"/>
      <c r="D286" s="48"/>
    </row>
    <row r="287" spans="2:4" s="24" customFormat="1" ht="12.95" customHeight="1">
      <c r="B287" s="35"/>
      <c r="C287" s="48"/>
      <c r="D287" s="48"/>
    </row>
    <row r="288" spans="2:4" s="24" customFormat="1" ht="12.95" customHeight="1">
      <c r="B288" s="35"/>
      <c r="C288" s="48"/>
      <c r="D288" s="48"/>
    </row>
    <row r="289" spans="2:4" s="24" customFormat="1" ht="12.95" customHeight="1">
      <c r="B289" s="35"/>
      <c r="C289" s="48"/>
      <c r="D289" s="48"/>
    </row>
    <row r="290" spans="2:4" s="24" customFormat="1" ht="12.95" customHeight="1">
      <c r="B290" s="35"/>
      <c r="C290" s="48"/>
      <c r="D290" s="48"/>
    </row>
    <row r="291" spans="2:4" s="24" customFormat="1" ht="12.95" customHeight="1">
      <c r="B291" s="35"/>
      <c r="C291" s="48"/>
      <c r="D291" s="48"/>
    </row>
    <row r="292" spans="2:4" s="24" customFormat="1" ht="12.95" customHeight="1">
      <c r="B292" s="35"/>
      <c r="C292" s="48"/>
      <c r="D292" s="48"/>
    </row>
    <row r="293" spans="2:4" s="24" customFormat="1" ht="12.95" customHeight="1">
      <c r="B293" s="35"/>
      <c r="C293" s="48"/>
      <c r="D293" s="48"/>
    </row>
    <row r="294" spans="2:4" s="24" customFormat="1" ht="12.95" customHeight="1">
      <c r="B294" s="35"/>
      <c r="C294" s="48"/>
      <c r="D294" s="48"/>
    </row>
    <row r="295" spans="2:4" s="24" customFormat="1" ht="12.95" customHeight="1">
      <c r="B295" s="35"/>
      <c r="C295" s="48"/>
      <c r="D295" s="48"/>
    </row>
    <row r="296" spans="2:4" s="24" customFormat="1" ht="12.95" customHeight="1">
      <c r="B296" s="35"/>
      <c r="C296" s="48"/>
      <c r="D296" s="48"/>
    </row>
    <row r="297" spans="2:4" s="24" customFormat="1" ht="12.95" customHeight="1">
      <c r="B297" s="35"/>
      <c r="C297" s="48"/>
      <c r="D297" s="48"/>
    </row>
    <row r="298" spans="2:4" s="24" customFormat="1" ht="12.95" customHeight="1">
      <c r="B298" s="35"/>
      <c r="C298" s="48"/>
      <c r="D298" s="48"/>
    </row>
    <row r="299" spans="2:4" s="24" customFormat="1" ht="12.95" customHeight="1">
      <c r="B299" s="35"/>
      <c r="C299" s="48"/>
      <c r="D299" s="48"/>
    </row>
    <row r="300" spans="2:4" s="24" customFormat="1" ht="12.95" customHeight="1">
      <c r="B300" s="35"/>
      <c r="C300" s="48"/>
      <c r="D300" s="48"/>
    </row>
    <row r="301" spans="2:4" s="24" customFormat="1" ht="12.95" customHeight="1">
      <c r="B301" s="35"/>
      <c r="C301" s="48"/>
      <c r="D301" s="48"/>
    </row>
    <row r="302" spans="2:4" s="24" customFormat="1" ht="12.95" customHeight="1">
      <c r="B302" s="35"/>
      <c r="C302" s="48"/>
      <c r="D302" s="48"/>
    </row>
    <row r="303" spans="2:4" s="24" customFormat="1" ht="12.95" customHeight="1">
      <c r="B303" s="35"/>
      <c r="C303" s="48"/>
      <c r="D303" s="48"/>
    </row>
    <row r="304" spans="2:4" s="24" customFormat="1" ht="12.95" customHeight="1">
      <c r="B304" s="35"/>
      <c r="C304" s="48"/>
      <c r="D304" s="48"/>
    </row>
    <row r="305" spans="2:4" s="24" customFormat="1" ht="12.95" customHeight="1">
      <c r="B305" s="35"/>
      <c r="C305" s="48"/>
      <c r="D305" s="48"/>
    </row>
    <row r="306" spans="2:4" s="24" customFormat="1" ht="12.95" customHeight="1">
      <c r="B306" s="35"/>
      <c r="C306" s="48"/>
      <c r="D306" s="48"/>
    </row>
    <row r="307" spans="2:4" s="24" customFormat="1" ht="12.95" customHeight="1">
      <c r="B307" s="35"/>
      <c r="C307" s="48"/>
      <c r="D307" s="48"/>
    </row>
    <row r="308" spans="2:4" s="24" customFormat="1" ht="12.95" customHeight="1">
      <c r="B308" s="35"/>
      <c r="C308" s="48"/>
      <c r="D308" s="48"/>
    </row>
    <row r="309" spans="2:4" s="24" customFormat="1" ht="12.95" customHeight="1">
      <c r="B309" s="35"/>
      <c r="C309" s="48"/>
      <c r="D309" s="48"/>
    </row>
    <row r="310" spans="2:4" s="24" customFormat="1" ht="12.95" customHeight="1">
      <c r="B310" s="35"/>
      <c r="C310" s="48"/>
      <c r="D310" s="48"/>
    </row>
    <row r="311" spans="2:4" s="24" customFormat="1" ht="12.95" customHeight="1">
      <c r="B311" s="35"/>
      <c r="C311" s="48"/>
      <c r="D311" s="48"/>
    </row>
    <row r="312" spans="2:4" s="24" customFormat="1" ht="12.95" customHeight="1">
      <c r="B312" s="35"/>
      <c r="C312" s="48"/>
      <c r="D312" s="48"/>
    </row>
    <row r="313" spans="2:4" s="24" customFormat="1" ht="12.95" customHeight="1">
      <c r="B313" s="35"/>
      <c r="C313" s="48"/>
      <c r="D313" s="48"/>
    </row>
    <row r="314" spans="2:4" s="24" customFormat="1" ht="12.95" customHeight="1">
      <c r="B314" s="35"/>
      <c r="C314" s="48"/>
      <c r="D314" s="48"/>
    </row>
    <row r="315" spans="2:4" s="24" customFormat="1" ht="12.95" customHeight="1">
      <c r="B315" s="35"/>
      <c r="C315" s="48"/>
      <c r="D315" s="48"/>
    </row>
    <row r="316" spans="2:4" s="24" customFormat="1" ht="12.95" customHeight="1">
      <c r="B316" s="35"/>
      <c r="C316" s="48"/>
      <c r="D316" s="48"/>
    </row>
    <row r="317" spans="2:4" s="24" customFormat="1" ht="12.95" customHeight="1">
      <c r="B317" s="35"/>
      <c r="C317" s="48"/>
      <c r="D317" s="48"/>
    </row>
    <row r="318" spans="2:4" s="24" customFormat="1" ht="12.95" customHeight="1">
      <c r="B318" s="35"/>
      <c r="C318" s="48"/>
      <c r="D318" s="48"/>
    </row>
    <row r="319" spans="2:4" s="24" customFormat="1" ht="12.95" customHeight="1">
      <c r="B319" s="35"/>
      <c r="C319" s="48"/>
      <c r="D319" s="48"/>
    </row>
    <row r="320" spans="2:4" s="24" customFormat="1" ht="12.95" customHeight="1">
      <c r="B320" s="35"/>
      <c r="C320" s="48"/>
      <c r="D320" s="48"/>
    </row>
    <row r="321" spans="2:4" s="24" customFormat="1" ht="12.95" customHeight="1">
      <c r="B321" s="35"/>
      <c r="C321" s="48"/>
      <c r="D321" s="48"/>
    </row>
    <row r="322" spans="2:4" s="24" customFormat="1" ht="12.95" customHeight="1">
      <c r="B322" s="35"/>
      <c r="C322" s="48"/>
      <c r="D322" s="48"/>
    </row>
    <row r="323" spans="2:4" s="24" customFormat="1" ht="12.95" customHeight="1">
      <c r="B323" s="35"/>
      <c r="C323" s="48"/>
      <c r="D323" s="48"/>
    </row>
    <row r="324" spans="2:4" s="24" customFormat="1" ht="12.95" customHeight="1">
      <c r="B324" s="35"/>
      <c r="C324" s="48"/>
      <c r="D324" s="48"/>
    </row>
    <row r="325" spans="2:4" s="24" customFormat="1" ht="12.95" customHeight="1">
      <c r="B325" s="35"/>
      <c r="C325" s="48"/>
      <c r="D325" s="48"/>
    </row>
    <row r="326" spans="2:4" s="24" customFormat="1" ht="12.95" customHeight="1">
      <c r="B326" s="35"/>
      <c r="C326" s="48"/>
      <c r="D326" s="48"/>
    </row>
    <row r="327" spans="2:4" s="24" customFormat="1" ht="12.95" customHeight="1">
      <c r="B327" s="35"/>
      <c r="C327" s="48"/>
      <c r="D327" s="48"/>
    </row>
    <row r="328" spans="2:4" s="24" customFormat="1" ht="12.95" customHeight="1">
      <c r="B328" s="35"/>
      <c r="C328" s="48"/>
      <c r="D328" s="48"/>
    </row>
    <row r="329" spans="2:4" s="24" customFormat="1" ht="12.95" customHeight="1">
      <c r="B329" s="35"/>
      <c r="C329" s="48"/>
      <c r="D329" s="48"/>
    </row>
    <row r="330" spans="2:4" s="24" customFormat="1" ht="12.95" customHeight="1">
      <c r="B330" s="35"/>
      <c r="C330" s="48"/>
      <c r="D330" s="48"/>
    </row>
    <row r="331" spans="2:4" s="24" customFormat="1" ht="12.95" customHeight="1">
      <c r="B331" s="35"/>
      <c r="C331" s="48"/>
      <c r="D331" s="48"/>
    </row>
    <row r="332" spans="2:4" s="24" customFormat="1" ht="12.95" customHeight="1">
      <c r="B332" s="35"/>
      <c r="C332" s="48"/>
      <c r="D332" s="48"/>
    </row>
    <row r="333" spans="2:4" s="24" customFormat="1" ht="12.95" customHeight="1">
      <c r="B333" s="35"/>
      <c r="C333" s="48"/>
      <c r="D333" s="48"/>
    </row>
    <row r="334" spans="2:4" s="24" customFormat="1" ht="12.95" customHeight="1">
      <c r="B334" s="35"/>
      <c r="C334" s="48"/>
      <c r="D334" s="48"/>
    </row>
    <row r="335" spans="2:4" s="24" customFormat="1" ht="12.95" customHeight="1">
      <c r="B335" s="35"/>
      <c r="C335" s="48"/>
      <c r="D335" s="48"/>
    </row>
    <row r="336" spans="2:4" s="24" customFormat="1" ht="12.95" customHeight="1">
      <c r="B336" s="35"/>
      <c r="C336" s="48"/>
      <c r="D336" s="48"/>
    </row>
    <row r="337" spans="2:4" s="24" customFormat="1" ht="12.95" customHeight="1">
      <c r="B337" s="35"/>
      <c r="C337" s="48"/>
      <c r="D337" s="48"/>
    </row>
    <row r="338" spans="2:4" s="24" customFormat="1" ht="12.95" customHeight="1">
      <c r="B338" s="35"/>
      <c r="C338" s="48"/>
      <c r="D338" s="48"/>
    </row>
    <row r="339" spans="2:4" s="24" customFormat="1" ht="12.95" customHeight="1">
      <c r="B339" s="35"/>
      <c r="C339" s="48"/>
      <c r="D339" s="48"/>
    </row>
    <row r="340" spans="2:4" s="24" customFormat="1" ht="12.95" customHeight="1">
      <c r="B340" s="35"/>
      <c r="C340" s="48"/>
      <c r="D340" s="48"/>
    </row>
    <row r="341" spans="2:4" s="24" customFormat="1" ht="12.95" customHeight="1">
      <c r="B341" s="35"/>
      <c r="C341" s="48"/>
      <c r="D341" s="48"/>
    </row>
    <row r="342" spans="2:4" s="24" customFormat="1" ht="12.95" customHeight="1">
      <c r="B342" s="35"/>
      <c r="C342" s="48"/>
      <c r="D342" s="48"/>
    </row>
    <row r="343" spans="2:4" s="24" customFormat="1" ht="12.95" customHeight="1">
      <c r="B343" s="35"/>
      <c r="C343" s="48"/>
      <c r="D343" s="48"/>
    </row>
    <row r="344" spans="2:4" s="24" customFormat="1" ht="12.95" customHeight="1">
      <c r="B344" s="35"/>
      <c r="C344" s="48"/>
      <c r="D344" s="48"/>
    </row>
    <row r="345" spans="2:4" s="24" customFormat="1" ht="12.95" customHeight="1">
      <c r="B345" s="35"/>
      <c r="C345" s="48"/>
      <c r="D345" s="48"/>
    </row>
    <row r="346" spans="2:4" s="24" customFormat="1" ht="12.95" customHeight="1">
      <c r="B346" s="35"/>
      <c r="C346" s="48"/>
      <c r="D346" s="48"/>
    </row>
    <row r="347" spans="2:4" s="24" customFormat="1" ht="12.95" customHeight="1">
      <c r="B347" s="35"/>
      <c r="C347" s="48"/>
      <c r="D347" s="48"/>
    </row>
    <row r="348" spans="2:4" s="24" customFormat="1" ht="12.95" customHeight="1">
      <c r="B348" s="35"/>
      <c r="C348" s="48"/>
      <c r="D348" s="48"/>
    </row>
    <row r="349" spans="2:4" s="24" customFormat="1" ht="12.95" customHeight="1">
      <c r="B349" s="35"/>
      <c r="C349" s="48"/>
      <c r="D349" s="48"/>
    </row>
    <row r="350" spans="2:4" s="24" customFormat="1" ht="12.95" customHeight="1">
      <c r="B350" s="35"/>
      <c r="C350" s="48"/>
      <c r="D350" s="48"/>
    </row>
    <row r="351" spans="2:4" s="24" customFormat="1" ht="12.95" customHeight="1">
      <c r="B351" s="35"/>
      <c r="C351" s="48"/>
      <c r="D351" s="48"/>
    </row>
    <row r="352" spans="2:4" s="24" customFormat="1" ht="12.95" customHeight="1">
      <c r="B352" s="35"/>
      <c r="C352" s="48"/>
      <c r="D352" s="48"/>
    </row>
    <row r="353" spans="2:4" s="24" customFormat="1" ht="12.95" customHeight="1">
      <c r="B353" s="35"/>
      <c r="C353" s="48"/>
      <c r="D353" s="48"/>
    </row>
    <row r="354" spans="2:4" s="24" customFormat="1" ht="12.95" customHeight="1">
      <c r="B354" s="35"/>
      <c r="C354" s="48"/>
      <c r="D354" s="48"/>
    </row>
    <row r="355" spans="2:4" s="24" customFormat="1" ht="12.95" customHeight="1">
      <c r="B355" s="35"/>
      <c r="C355" s="48"/>
      <c r="D355" s="48"/>
    </row>
    <row r="356" spans="2:4" s="24" customFormat="1" ht="12.95" customHeight="1">
      <c r="B356" s="35"/>
      <c r="C356" s="48"/>
      <c r="D356" s="48"/>
    </row>
    <row r="357" spans="2:4" s="24" customFormat="1" ht="12.95" customHeight="1">
      <c r="B357" s="35"/>
      <c r="C357" s="48"/>
      <c r="D357" s="48"/>
    </row>
    <row r="358" spans="2:4" s="24" customFormat="1" ht="12.95" customHeight="1">
      <c r="B358" s="35"/>
      <c r="C358" s="48"/>
      <c r="D358" s="48"/>
    </row>
    <row r="359" spans="2:4" s="24" customFormat="1" ht="12.95" customHeight="1">
      <c r="B359" s="35"/>
      <c r="C359" s="48"/>
      <c r="D359" s="48"/>
    </row>
    <row r="360" spans="2:4" s="24" customFormat="1" ht="12.95" customHeight="1">
      <c r="B360" s="35"/>
      <c r="C360" s="48"/>
      <c r="D360" s="48"/>
    </row>
    <row r="361" spans="2:4" s="24" customFormat="1" ht="12.95" customHeight="1">
      <c r="B361" s="35"/>
      <c r="C361" s="48"/>
      <c r="D361" s="48"/>
    </row>
    <row r="362" spans="2:4" s="24" customFormat="1" ht="12.95" customHeight="1">
      <c r="B362" s="35"/>
      <c r="C362" s="48"/>
      <c r="D362" s="48"/>
    </row>
    <row r="363" spans="2:4" s="24" customFormat="1" ht="12.95" customHeight="1">
      <c r="B363" s="35"/>
      <c r="C363" s="48"/>
      <c r="D363" s="48"/>
    </row>
    <row r="364" spans="2:4" s="24" customFormat="1" ht="12.95" customHeight="1">
      <c r="C364" s="48"/>
      <c r="D364" s="48"/>
    </row>
    <row r="365" spans="2:4" s="24" customFormat="1" ht="12.95" customHeight="1">
      <c r="C365" s="48"/>
      <c r="D365" s="48"/>
    </row>
    <row r="366" spans="2:4" s="24" customFormat="1" ht="12.95" customHeight="1">
      <c r="C366" s="48"/>
      <c r="D366" s="48"/>
    </row>
    <row r="367" spans="2:4" s="24" customFormat="1" ht="12.95" customHeight="1">
      <c r="C367" s="48"/>
      <c r="D367" s="48"/>
    </row>
    <row r="368" spans="2:4" s="24" customFormat="1" ht="12.95" customHeight="1">
      <c r="C368" s="48"/>
      <c r="D368" s="48"/>
    </row>
    <row r="369" spans="3:4" s="24" customFormat="1" ht="12.95" customHeight="1">
      <c r="C369" s="48"/>
      <c r="D369" s="48"/>
    </row>
    <row r="370" spans="3:4" s="24" customFormat="1" ht="12.95" customHeight="1">
      <c r="C370" s="48"/>
      <c r="D370" s="48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</sheetData>
  <sortState xmlns:xlrd2="http://schemas.microsoft.com/office/spreadsheetml/2017/richdata2" ref="A21:AD222">
    <sortCondition ref="C21:C222"/>
  </sortState>
  <phoneticPr fontId="8" type="noConversion"/>
  <hyperlinks>
    <hyperlink ref="H1845" r:id="rId1" display="http://vsolj.cetus-net.org/bulletin.html" xr:uid="{00000000-0004-0000-0000-000000000000}"/>
    <hyperlink ref="H65049" r:id="rId2" display="http://vsolj.cetus-net.org/bulletin.html" xr:uid="{00000000-0004-0000-0000-000001000000}"/>
    <hyperlink ref="H65042" r:id="rId3" display="https://www.aavso.org/ejaavso" xr:uid="{00000000-0004-0000-0000-000002000000}"/>
    <hyperlink ref="AP1193" r:id="rId4" display="http://cdsbib.u-strasbg.fr/cgi-bin/cdsbib?1990RMxAA..21..381G" xr:uid="{00000000-0004-0000-0000-000003000000}"/>
    <hyperlink ref="AP1197" r:id="rId5" display="http://cdsbib.u-strasbg.fr/cgi-bin/cdsbib?1990RMxAA..21..381G" xr:uid="{00000000-0004-0000-0000-000004000000}"/>
    <hyperlink ref="AP1196" r:id="rId6" display="http://cdsbib.u-strasbg.fr/cgi-bin/cdsbib?1990RMxAA..21..381G" xr:uid="{00000000-0004-0000-0000-000005000000}"/>
    <hyperlink ref="AP1177" r:id="rId7" display="http://cdsbib.u-strasbg.fr/cgi-bin/cdsbib?1990RMxAA..21..381G" xr:uid="{00000000-0004-0000-0000-000006000000}"/>
    <hyperlink ref="I65049" r:id="rId8" display="http://vsolj.cetus-net.org/bulletin.html" xr:uid="{00000000-0004-0000-0000-000007000000}"/>
    <hyperlink ref="AQ1333" r:id="rId9" display="http://cdsbib.u-strasbg.fr/cgi-bin/cdsbib?1990RMxAA..21..381G" xr:uid="{00000000-0004-0000-0000-000008000000}"/>
    <hyperlink ref="AQ56099" r:id="rId10" display="http://cdsbib.u-strasbg.fr/cgi-bin/cdsbib?1990RMxAA..21..381G" xr:uid="{00000000-0004-0000-0000-000009000000}"/>
    <hyperlink ref="AQ1334" r:id="rId11" display="http://cdsbib.u-strasbg.fr/cgi-bin/cdsbib?1990RMxAA..21..381G" xr:uid="{00000000-0004-0000-0000-00000A000000}"/>
    <hyperlink ref="H65046" r:id="rId12" display="https://www.aavso.org/ejaavso" xr:uid="{00000000-0004-0000-0000-00000B000000}"/>
    <hyperlink ref="H2219" r:id="rId13" display="http://vsolj.cetus-net.org/bulletin.html" xr:uid="{00000000-0004-0000-0000-00000C000000}"/>
    <hyperlink ref="AP3463" r:id="rId14" display="http://cdsbib.u-strasbg.fr/cgi-bin/cdsbib?1990RMxAA..21..381G" xr:uid="{00000000-0004-0000-0000-00000D000000}"/>
    <hyperlink ref="AP3466" r:id="rId15" display="http://cdsbib.u-strasbg.fr/cgi-bin/cdsbib?1990RMxAA..21..381G" xr:uid="{00000000-0004-0000-0000-00000E000000}"/>
    <hyperlink ref="AP3464" r:id="rId16" display="http://cdsbib.u-strasbg.fr/cgi-bin/cdsbib?1990RMxAA..21..381G" xr:uid="{00000000-0004-0000-0000-00000F000000}"/>
    <hyperlink ref="AP3448" r:id="rId17" display="http://cdsbib.u-strasbg.fr/cgi-bin/cdsbib?1990RMxAA..21..381G" xr:uid="{00000000-0004-0000-0000-000010000000}"/>
    <hyperlink ref="I2219" r:id="rId18" display="http://vsolj.cetus-net.org/bulletin.html" xr:uid="{00000000-0004-0000-0000-000011000000}"/>
    <hyperlink ref="AQ3677" r:id="rId19" display="http://cdsbib.u-strasbg.fr/cgi-bin/cdsbib?1990RMxAA..21..381G" xr:uid="{00000000-0004-0000-0000-000012000000}"/>
    <hyperlink ref="AQ378" r:id="rId20" display="http://cdsbib.u-strasbg.fr/cgi-bin/cdsbib?1990RMxAA..21..381G" xr:uid="{00000000-0004-0000-0000-000013000000}"/>
    <hyperlink ref="AQ368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33" workbookViewId="0">
      <selection activeCell="A31" sqref="A31:D187"/>
    </sheetView>
  </sheetViews>
  <sheetFormatPr defaultRowHeight="12.75"/>
  <cols>
    <col min="1" max="1" width="19.7109375" style="1" customWidth="1"/>
    <col min="2" max="2" width="4.42578125" style="2" customWidth="1"/>
    <col min="3" max="3" width="12.7109375" style="1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7" t="s">
        <v>65</v>
      </c>
      <c r="I1" s="8" t="s">
        <v>66</v>
      </c>
      <c r="J1" s="9" t="s">
        <v>67</v>
      </c>
    </row>
    <row r="2" spans="1:16">
      <c r="I2" s="10" t="s">
        <v>68</v>
      </c>
      <c r="J2" s="11" t="s">
        <v>69</v>
      </c>
    </row>
    <row r="3" spans="1:16">
      <c r="A3" s="12" t="s">
        <v>70</v>
      </c>
      <c r="I3" s="10" t="s">
        <v>71</v>
      </c>
      <c r="J3" s="11" t="s">
        <v>72</v>
      </c>
    </row>
    <row r="4" spans="1:16">
      <c r="I4" s="10" t="s">
        <v>73</v>
      </c>
      <c r="J4" s="11" t="s">
        <v>72</v>
      </c>
    </row>
    <row r="5" spans="1:16" ht="13.5" thickBot="1">
      <c r="I5" s="13" t="s">
        <v>74</v>
      </c>
      <c r="J5" s="14" t="s">
        <v>75</v>
      </c>
    </row>
    <row r="10" spans="1:16" ht="13.5" thickBot="1"/>
    <row r="11" spans="1:16" ht="12.75" customHeight="1" thickBot="1">
      <c r="A11" s="1" t="str">
        <f t="shared" ref="A11:A42" si="0">P11</f>
        <v> ORI 117 </v>
      </c>
      <c r="B11" s="3" t="str">
        <f t="shared" ref="B11:B42" si="1">IF(H11=INT(H11),"I","II")</f>
        <v>I</v>
      </c>
      <c r="C11" s="1">
        <f t="shared" ref="C11:C42" si="2">1*G11</f>
        <v>40589.534</v>
      </c>
      <c r="D11" s="2" t="str">
        <f t="shared" ref="D11:D42" si="3">VLOOKUP(F11,I$1:J$5,2,FALSE)</f>
        <v>vis</v>
      </c>
      <c r="E11" s="15">
        <f>VLOOKUP(C11,Active!C$21:E$971,3,FALSE)</f>
        <v>-13386.985269805014</v>
      </c>
      <c r="F11" s="3" t="s">
        <v>74</v>
      </c>
      <c r="G11" s="2" t="str">
        <f t="shared" ref="G11:G42" si="4">MID(I11,3,LEN(I11)-3)</f>
        <v>40589.534</v>
      </c>
      <c r="H11" s="1">
        <f t="shared" ref="H11:H42" si="5">1*K11</f>
        <v>-13387</v>
      </c>
      <c r="I11" s="16" t="s">
        <v>445</v>
      </c>
      <c r="J11" s="17" t="s">
        <v>446</v>
      </c>
      <c r="K11" s="16">
        <v>-13387</v>
      </c>
      <c r="L11" s="16" t="s">
        <v>447</v>
      </c>
      <c r="M11" s="17" t="s">
        <v>390</v>
      </c>
      <c r="N11" s="17"/>
      <c r="O11" s="18" t="s">
        <v>448</v>
      </c>
      <c r="P11" s="18" t="s">
        <v>449</v>
      </c>
    </row>
    <row r="12" spans="1:16" ht="12.75" customHeight="1" thickBot="1">
      <c r="A12" s="1" t="str">
        <f t="shared" si="0"/>
        <v>BAVM 52 </v>
      </c>
      <c r="B12" s="3" t="str">
        <f t="shared" si="1"/>
        <v>II</v>
      </c>
      <c r="C12" s="1">
        <f t="shared" si="2"/>
        <v>47565.309000000001</v>
      </c>
      <c r="D12" s="2" t="str">
        <f t="shared" si="3"/>
        <v>vis</v>
      </c>
      <c r="E12" s="15">
        <f>VLOOKUP(C12,Active!C$21:E$971,3,FALSE)</f>
        <v>-6542.6153283117419</v>
      </c>
      <c r="F12" s="3" t="s">
        <v>74</v>
      </c>
      <c r="G12" s="2" t="str">
        <f t="shared" si="4"/>
        <v>47565.309</v>
      </c>
      <c r="H12" s="1">
        <f t="shared" si="5"/>
        <v>-6542.5</v>
      </c>
      <c r="I12" s="16" t="s">
        <v>468</v>
      </c>
      <c r="J12" s="17" t="s">
        <v>469</v>
      </c>
      <c r="K12" s="16">
        <v>-6542.5</v>
      </c>
      <c r="L12" s="16" t="s">
        <v>470</v>
      </c>
      <c r="M12" s="17" t="s">
        <v>390</v>
      </c>
      <c r="N12" s="17"/>
      <c r="O12" s="18" t="s">
        <v>471</v>
      </c>
      <c r="P12" s="19" t="s">
        <v>472</v>
      </c>
    </row>
    <row r="13" spans="1:16" ht="12.75" customHeight="1" thickBot="1">
      <c r="A13" s="1" t="str">
        <f t="shared" si="0"/>
        <v> BBS 91 </v>
      </c>
      <c r="B13" s="3" t="str">
        <f t="shared" si="1"/>
        <v>II</v>
      </c>
      <c r="C13" s="1">
        <f t="shared" si="2"/>
        <v>47566.37</v>
      </c>
      <c r="D13" s="2" t="str">
        <f t="shared" si="3"/>
        <v>vis</v>
      </c>
      <c r="E13" s="15">
        <f>VLOOKUP(C13,Active!C$21:E$971,3,FALSE)</f>
        <v>-6541.5743147314679</v>
      </c>
      <c r="F13" s="3" t="s">
        <v>74</v>
      </c>
      <c r="G13" s="2" t="str">
        <f t="shared" si="4"/>
        <v>47566.370</v>
      </c>
      <c r="H13" s="1">
        <f t="shared" si="5"/>
        <v>-6541.5</v>
      </c>
      <c r="I13" s="16" t="s">
        <v>473</v>
      </c>
      <c r="J13" s="17" t="s">
        <v>474</v>
      </c>
      <c r="K13" s="16">
        <v>-6541.5</v>
      </c>
      <c r="L13" s="16" t="s">
        <v>475</v>
      </c>
      <c r="M13" s="17" t="s">
        <v>476</v>
      </c>
      <c r="N13" s="17" t="s">
        <v>477</v>
      </c>
      <c r="O13" s="18" t="s">
        <v>448</v>
      </c>
      <c r="P13" s="18" t="s">
        <v>478</v>
      </c>
    </row>
    <row r="14" spans="1:16" ht="12.75" customHeight="1" thickBot="1">
      <c r="A14" s="1" t="str">
        <f t="shared" si="0"/>
        <v>BAVM 52 </v>
      </c>
      <c r="B14" s="3" t="str">
        <f t="shared" si="1"/>
        <v>I</v>
      </c>
      <c r="C14" s="1">
        <f t="shared" si="2"/>
        <v>47592.303999999996</v>
      </c>
      <c r="D14" s="2" t="str">
        <f t="shared" si="3"/>
        <v>vis</v>
      </c>
      <c r="E14" s="15">
        <f>VLOOKUP(C14,Active!C$21:E$971,3,FALSE)</f>
        <v>-6516.128842355618</v>
      </c>
      <c r="F14" s="3" t="s">
        <v>74</v>
      </c>
      <c r="G14" s="2" t="str">
        <f t="shared" si="4"/>
        <v>47592.304</v>
      </c>
      <c r="H14" s="1">
        <f t="shared" si="5"/>
        <v>-6516</v>
      </c>
      <c r="I14" s="16" t="s">
        <v>479</v>
      </c>
      <c r="J14" s="17" t="s">
        <v>480</v>
      </c>
      <c r="K14" s="16">
        <v>-6516</v>
      </c>
      <c r="L14" s="16" t="s">
        <v>481</v>
      </c>
      <c r="M14" s="17" t="s">
        <v>390</v>
      </c>
      <c r="N14" s="17"/>
      <c r="O14" s="18" t="s">
        <v>471</v>
      </c>
      <c r="P14" s="19" t="s">
        <v>472</v>
      </c>
    </row>
    <row r="15" spans="1:16" ht="12.75" customHeight="1" thickBot="1">
      <c r="A15" s="1" t="str">
        <f t="shared" si="0"/>
        <v>BAVM 60 </v>
      </c>
      <c r="B15" s="3" t="str">
        <f t="shared" si="1"/>
        <v>I</v>
      </c>
      <c r="C15" s="1">
        <f t="shared" si="2"/>
        <v>48605.5</v>
      </c>
      <c r="D15" s="2" t="str">
        <f t="shared" si="3"/>
        <v>vis</v>
      </c>
      <c r="E15" s="15">
        <f>VLOOKUP(C15,Active!C$21:E$971,3,FALSE)</f>
        <v>-5522.0187617923493</v>
      </c>
      <c r="F15" s="3" t="s">
        <v>74</v>
      </c>
      <c r="G15" s="2" t="str">
        <f t="shared" si="4"/>
        <v>48605.50</v>
      </c>
      <c r="H15" s="1">
        <f t="shared" si="5"/>
        <v>-5522</v>
      </c>
      <c r="I15" s="16" t="s">
        <v>491</v>
      </c>
      <c r="J15" s="17" t="s">
        <v>492</v>
      </c>
      <c r="K15" s="16">
        <v>-5522</v>
      </c>
      <c r="L15" s="16" t="s">
        <v>493</v>
      </c>
      <c r="M15" s="17" t="s">
        <v>476</v>
      </c>
      <c r="N15" s="17" t="s">
        <v>485</v>
      </c>
      <c r="O15" s="18" t="s">
        <v>486</v>
      </c>
      <c r="P15" s="19" t="s">
        <v>494</v>
      </c>
    </row>
    <row r="16" spans="1:16" ht="12.75" customHeight="1" thickBot="1">
      <c r="A16" s="1" t="str">
        <f t="shared" si="0"/>
        <v>BAVM 60 </v>
      </c>
      <c r="B16" s="3" t="str">
        <f t="shared" si="1"/>
        <v>I</v>
      </c>
      <c r="C16" s="1">
        <f t="shared" si="2"/>
        <v>48605.5</v>
      </c>
      <c r="D16" s="2" t="str">
        <f t="shared" si="3"/>
        <v>vis</v>
      </c>
      <c r="E16" s="15">
        <f>VLOOKUP(C16,Active!C$21:E$971,3,FALSE)</f>
        <v>-5522.0187617923493</v>
      </c>
      <c r="F16" s="3" t="s">
        <v>74</v>
      </c>
      <c r="G16" s="2" t="str">
        <f t="shared" si="4"/>
        <v>48605.50</v>
      </c>
      <c r="H16" s="1">
        <f t="shared" si="5"/>
        <v>-5522</v>
      </c>
      <c r="I16" s="16" t="s">
        <v>491</v>
      </c>
      <c r="J16" s="17" t="s">
        <v>492</v>
      </c>
      <c r="K16" s="16">
        <v>-5522</v>
      </c>
      <c r="L16" s="16" t="s">
        <v>493</v>
      </c>
      <c r="M16" s="17" t="s">
        <v>476</v>
      </c>
      <c r="N16" s="17" t="s">
        <v>495</v>
      </c>
      <c r="O16" s="18" t="s">
        <v>486</v>
      </c>
      <c r="P16" s="19" t="s">
        <v>494</v>
      </c>
    </row>
    <row r="17" spans="1:16" ht="12.75" customHeight="1" thickBot="1">
      <c r="A17" s="1" t="str">
        <f t="shared" si="0"/>
        <v> BBS 115 </v>
      </c>
      <c r="B17" s="3" t="str">
        <f t="shared" si="1"/>
        <v>I</v>
      </c>
      <c r="C17" s="1">
        <f t="shared" si="2"/>
        <v>50464.53</v>
      </c>
      <c r="D17" s="2" t="str">
        <f t="shared" si="3"/>
        <v>vis</v>
      </c>
      <c r="E17" s="15">
        <f>VLOOKUP(C17,Active!C$21:E$971,3,FALSE)</f>
        <v>-3698.0079454552069</v>
      </c>
      <c r="F17" s="3" t="s">
        <v>74</v>
      </c>
      <c r="G17" s="2" t="str">
        <f t="shared" si="4"/>
        <v>50464.53</v>
      </c>
      <c r="H17" s="1">
        <f t="shared" si="5"/>
        <v>-3698</v>
      </c>
      <c r="I17" s="16" t="s">
        <v>496</v>
      </c>
      <c r="J17" s="17" t="s">
        <v>497</v>
      </c>
      <c r="K17" s="16">
        <v>-3698</v>
      </c>
      <c r="L17" s="16" t="s">
        <v>498</v>
      </c>
      <c r="M17" s="17" t="s">
        <v>476</v>
      </c>
      <c r="N17" s="17" t="s">
        <v>477</v>
      </c>
      <c r="O17" s="18" t="s">
        <v>499</v>
      </c>
      <c r="P17" s="18" t="s">
        <v>500</v>
      </c>
    </row>
    <row r="18" spans="1:16" ht="12.75" customHeight="1" thickBot="1">
      <c r="A18" s="1" t="str">
        <f t="shared" si="0"/>
        <v>BAVM 117 </v>
      </c>
      <c r="B18" s="3" t="str">
        <f t="shared" si="1"/>
        <v>I</v>
      </c>
      <c r="C18" s="1">
        <f t="shared" si="2"/>
        <v>50514.479399999997</v>
      </c>
      <c r="D18" s="2" t="str">
        <f t="shared" si="3"/>
        <v>vis</v>
      </c>
      <c r="E18" s="15">
        <f>VLOOKUP(C18,Active!C$21:E$971,3,FALSE)</f>
        <v>-3648.999459379379</v>
      </c>
      <c r="F18" s="3" t="s">
        <v>74</v>
      </c>
      <c r="G18" s="2" t="str">
        <f t="shared" si="4"/>
        <v>50514.4794</v>
      </c>
      <c r="H18" s="1">
        <f t="shared" si="5"/>
        <v>-3649</v>
      </c>
      <c r="I18" s="16" t="s">
        <v>501</v>
      </c>
      <c r="J18" s="17" t="s">
        <v>502</v>
      </c>
      <c r="K18" s="16">
        <v>-3649</v>
      </c>
      <c r="L18" s="16" t="s">
        <v>503</v>
      </c>
      <c r="M18" s="17" t="s">
        <v>476</v>
      </c>
      <c r="N18" s="17" t="s">
        <v>504</v>
      </c>
      <c r="O18" s="18" t="s">
        <v>505</v>
      </c>
      <c r="P18" s="19" t="s">
        <v>506</v>
      </c>
    </row>
    <row r="19" spans="1:16" ht="12.75" customHeight="1" thickBot="1">
      <c r="A19" s="1" t="str">
        <f t="shared" si="0"/>
        <v>BAVM 128 </v>
      </c>
      <c r="B19" s="3" t="str">
        <f t="shared" si="1"/>
        <v>I</v>
      </c>
      <c r="C19" s="1">
        <f t="shared" si="2"/>
        <v>51253.392099999997</v>
      </c>
      <c r="D19" s="2" t="str">
        <f t="shared" si="3"/>
        <v>vis</v>
      </c>
      <c r="E19" s="15">
        <f>VLOOKUP(C19,Active!C$21:E$971,3,FALSE)</f>
        <v>-2924.0059105238552</v>
      </c>
      <c r="F19" s="3" t="s">
        <v>74</v>
      </c>
      <c r="G19" s="2" t="str">
        <f t="shared" si="4"/>
        <v>51253.3921</v>
      </c>
      <c r="H19" s="1">
        <f t="shared" si="5"/>
        <v>-2924</v>
      </c>
      <c r="I19" s="16" t="s">
        <v>507</v>
      </c>
      <c r="J19" s="17" t="s">
        <v>508</v>
      </c>
      <c r="K19" s="16">
        <v>-2924</v>
      </c>
      <c r="L19" s="16" t="s">
        <v>509</v>
      </c>
      <c r="M19" s="17" t="s">
        <v>476</v>
      </c>
      <c r="N19" s="17" t="s">
        <v>510</v>
      </c>
      <c r="O19" s="18" t="s">
        <v>511</v>
      </c>
      <c r="P19" s="19" t="s">
        <v>512</v>
      </c>
    </row>
    <row r="20" spans="1:16" ht="12.75" customHeight="1" thickBot="1">
      <c r="A20" s="1" t="str">
        <f t="shared" si="0"/>
        <v>BAVM 186 </v>
      </c>
      <c r="B20" s="3" t="str">
        <f t="shared" si="1"/>
        <v>II</v>
      </c>
      <c r="C20" s="1">
        <f t="shared" si="2"/>
        <v>54149.448700000001</v>
      </c>
      <c r="D20" s="2" t="str">
        <f t="shared" si="3"/>
        <v>vis</v>
      </c>
      <c r="E20" s="15">
        <f>VLOOKUP(C20,Active!C$21:E$971,3,FALSE)</f>
        <v>-82.503318782690357</v>
      </c>
      <c r="F20" s="3" t="s">
        <v>74</v>
      </c>
      <c r="G20" s="2" t="str">
        <f t="shared" si="4"/>
        <v>54149.4487</v>
      </c>
      <c r="H20" s="1">
        <f t="shared" si="5"/>
        <v>-82.5</v>
      </c>
      <c r="I20" s="16" t="s">
        <v>577</v>
      </c>
      <c r="J20" s="17" t="s">
        <v>578</v>
      </c>
      <c r="K20" s="16" t="s">
        <v>579</v>
      </c>
      <c r="L20" s="16" t="s">
        <v>580</v>
      </c>
      <c r="M20" s="17" t="s">
        <v>517</v>
      </c>
      <c r="N20" s="17" t="s">
        <v>510</v>
      </c>
      <c r="O20" s="18" t="s">
        <v>486</v>
      </c>
      <c r="P20" s="19" t="s">
        <v>581</v>
      </c>
    </row>
    <row r="21" spans="1:16" ht="12.75" customHeight="1" thickBot="1">
      <c r="A21" s="1" t="str">
        <f t="shared" si="0"/>
        <v>JAAVSO 36(2);171 </v>
      </c>
      <c r="B21" s="3" t="str">
        <f t="shared" si="1"/>
        <v>I</v>
      </c>
      <c r="C21" s="1">
        <f t="shared" si="2"/>
        <v>54504.645700000001</v>
      </c>
      <c r="D21" s="2" t="str">
        <f t="shared" si="3"/>
        <v>vis</v>
      </c>
      <c r="E21" s="15">
        <f>VLOOKUP(C21,Active!C$21:E$971,3,FALSE)</f>
        <v>266.00271389591325</v>
      </c>
      <c r="F21" s="3" t="s">
        <v>74</v>
      </c>
      <c r="G21" s="2" t="str">
        <f t="shared" si="4"/>
        <v>54504.6457</v>
      </c>
      <c r="H21" s="1">
        <f t="shared" si="5"/>
        <v>266</v>
      </c>
      <c r="I21" s="16" t="s">
        <v>593</v>
      </c>
      <c r="J21" s="17" t="s">
        <v>594</v>
      </c>
      <c r="K21" s="16" t="s">
        <v>595</v>
      </c>
      <c r="L21" s="16" t="s">
        <v>596</v>
      </c>
      <c r="M21" s="17" t="s">
        <v>517</v>
      </c>
      <c r="N21" s="17" t="s">
        <v>518</v>
      </c>
      <c r="O21" s="18" t="s">
        <v>586</v>
      </c>
      <c r="P21" s="19" t="s">
        <v>597</v>
      </c>
    </row>
    <row r="22" spans="1:16" ht="12.75" customHeight="1" thickBot="1">
      <c r="A22" s="1" t="str">
        <f t="shared" si="0"/>
        <v>IBVS 5920 </v>
      </c>
      <c r="B22" s="3" t="str">
        <f t="shared" si="1"/>
        <v>II</v>
      </c>
      <c r="C22" s="1">
        <f t="shared" si="2"/>
        <v>55181.908199999998</v>
      </c>
      <c r="D22" s="2" t="str">
        <f t="shared" si="3"/>
        <v>vis</v>
      </c>
      <c r="E22" s="15">
        <f>VLOOKUP(C22,Active!C$21:E$971,3,FALSE)</f>
        <v>930.50738864539505</v>
      </c>
      <c r="F22" s="3" t="s">
        <v>74</v>
      </c>
      <c r="G22" s="2" t="str">
        <f t="shared" si="4"/>
        <v>55181.9082</v>
      </c>
      <c r="H22" s="1">
        <f t="shared" si="5"/>
        <v>930.5</v>
      </c>
      <c r="I22" s="16" t="s">
        <v>598</v>
      </c>
      <c r="J22" s="17" t="s">
        <v>599</v>
      </c>
      <c r="K22" s="16" t="s">
        <v>600</v>
      </c>
      <c r="L22" s="16" t="s">
        <v>601</v>
      </c>
      <c r="M22" s="17" t="s">
        <v>517</v>
      </c>
      <c r="N22" s="17" t="s">
        <v>74</v>
      </c>
      <c r="O22" s="18" t="s">
        <v>448</v>
      </c>
      <c r="P22" s="19" t="s">
        <v>602</v>
      </c>
    </row>
    <row r="23" spans="1:16" ht="12.75" customHeight="1" thickBot="1">
      <c r="A23" s="1" t="str">
        <f t="shared" si="0"/>
        <v> JAAVSO 38;120 </v>
      </c>
      <c r="B23" s="3" t="str">
        <f t="shared" si="1"/>
        <v>I</v>
      </c>
      <c r="C23" s="1">
        <f t="shared" si="2"/>
        <v>55246.624400000001</v>
      </c>
      <c r="D23" s="2" t="str">
        <f t="shared" si="3"/>
        <v>vis</v>
      </c>
      <c r="E23" s="15">
        <f>VLOOKUP(C23,Active!C$21:E$971,3,FALSE)</f>
        <v>994.00450746125205</v>
      </c>
      <c r="F23" s="3" t="s">
        <v>74</v>
      </c>
      <c r="G23" s="2" t="str">
        <f t="shared" si="4"/>
        <v>55246.6244</v>
      </c>
      <c r="H23" s="1">
        <f t="shared" si="5"/>
        <v>994</v>
      </c>
      <c r="I23" s="16" t="s">
        <v>603</v>
      </c>
      <c r="J23" s="17" t="s">
        <v>604</v>
      </c>
      <c r="K23" s="16" t="s">
        <v>605</v>
      </c>
      <c r="L23" s="16" t="s">
        <v>606</v>
      </c>
      <c r="M23" s="17" t="s">
        <v>517</v>
      </c>
      <c r="N23" s="17" t="s">
        <v>518</v>
      </c>
      <c r="O23" s="18" t="s">
        <v>453</v>
      </c>
      <c r="P23" s="18" t="s">
        <v>607</v>
      </c>
    </row>
    <row r="24" spans="1:16" ht="12.75" customHeight="1" thickBot="1">
      <c r="A24" s="1" t="str">
        <f t="shared" si="0"/>
        <v> JAAVSO 39;94 </v>
      </c>
      <c r="B24" s="3" t="str">
        <f t="shared" si="1"/>
        <v>II</v>
      </c>
      <c r="C24" s="1">
        <f t="shared" si="2"/>
        <v>55273.647900000004</v>
      </c>
      <c r="D24" s="2" t="str">
        <f t="shared" si="3"/>
        <v>vis</v>
      </c>
      <c r="E24" s="15">
        <f>VLOOKUP(C24,Active!C$21:E$971,3,FALSE)</f>
        <v>1020.5189565531398</v>
      </c>
      <c r="F24" s="3" t="s">
        <v>74</v>
      </c>
      <c r="G24" s="2" t="str">
        <f t="shared" si="4"/>
        <v>55273.6479</v>
      </c>
      <c r="H24" s="1">
        <f t="shared" si="5"/>
        <v>1020.5</v>
      </c>
      <c r="I24" s="16" t="s">
        <v>608</v>
      </c>
      <c r="J24" s="17" t="s">
        <v>609</v>
      </c>
      <c r="K24" s="16" t="s">
        <v>610</v>
      </c>
      <c r="L24" s="16" t="s">
        <v>611</v>
      </c>
      <c r="M24" s="17" t="s">
        <v>517</v>
      </c>
      <c r="N24" s="17" t="s">
        <v>518</v>
      </c>
      <c r="O24" s="18" t="s">
        <v>453</v>
      </c>
      <c r="P24" s="18" t="s">
        <v>612</v>
      </c>
    </row>
    <row r="25" spans="1:16" ht="12.75" customHeight="1" thickBot="1">
      <c r="A25" s="1" t="str">
        <f t="shared" si="0"/>
        <v>IBVS 5992 </v>
      </c>
      <c r="B25" s="3" t="str">
        <f t="shared" si="1"/>
        <v>I</v>
      </c>
      <c r="C25" s="1">
        <f t="shared" si="2"/>
        <v>55621.686699999998</v>
      </c>
      <c r="D25" s="2" t="str">
        <f t="shared" si="3"/>
        <v>vis</v>
      </c>
      <c r="E25" s="15">
        <f>VLOOKUP(C25,Active!C$21:E$971,3,FALSE)</f>
        <v>1362.0016306923362</v>
      </c>
      <c r="F25" s="3" t="s">
        <v>74</v>
      </c>
      <c r="G25" s="2" t="str">
        <f t="shared" si="4"/>
        <v>55621.6867</v>
      </c>
      <c r="H25" s="1">
        <f t="shared" si="5"/>
        <v>1362</v>
      </c>
      <c r="I25" s="16" t="s">
        <v>623</v>
      </c>
      <c r="J25" s="17" t="s">
        <v>624</v>
      </c>
      <c r="K25" s="16" t="s">
        <v>625</v>
      </c>
      <c r="L25" s="16" t="s">
        <v>626</v>
      </c>
      <c r="M25" s="17" t="s">
        <v>517</v>
      </c>
      <c r="N25" s="17" t="s">
        <v>74</v>
      </c>
      <c r="O25" s="18" t="s">
        <v>448</v>
      </c>
      <c r="P25" s="19" t="s">
        <v>627</v>
      </c>
    </row>
    <row r="26" spans="1:16" ht="12.75" customHeight="1" thickBot="1">
      <c r="A26" s="1" t="str">
        <f t="shared" si="0"/>
        <v> JAAVSO 39;177 </v>
      </c>
      <c r="B26" s="3" t="str">
        <f t="shared" si="1"/>
        <v>I</v>
      </c>
      <c r="C26" s="1">
        <f t="shared" si="2"/>
        <v>55621.688199999997</v>
      </c>
      <c r="D26" s="2" t="str">
        <f t="shared" si="3"/>
        <v>vis</v>
      </c>
      <c r="E26" s="15">
        <f>VLOOKUP(C26,Active!C$21:E$971,3,FALSE)</f>
        <v>1362.003102436322</v>
      </c>
      <c r="F26" s="3" t="s">
        <v>74</v>
      </c>
      <c r="G26" s="2" t="str">
        <f t="shared" si="4"/>
        <v>55621.6882</v>
      </c>
      <c r="H26" s="1">
        <f t="shared" si="5"/>
        <v>1362</v>
      </c>
      <c r="I26" s="16" t="s">
        <v>628</v>
      </c>
      <c r="J26" s="17" t="s">
        <v>629</v>
      </c>
      <c r="K26" s="16" t="s">
        <v>625</v>
      </c>
      <c r="L26" s="16" t="s">
        <v>630</v>
      </c>
      <c r="M26" s="17" t="s">
        <v>517</v>
      </c>
      <c r="N26" s="17" t="s">
        <v>74</v>
      </c>
      <c r="O26" s="18" t="s">
        <v>561</v>
      </c>
      <c r="P26" s="18" t="s">
        <v>631</v>
      </c>
    </row>
    <row r="27" spans="1:16" ht="12.75" customHeight="1" thickBot="1">
      <c r="A27" s="1" t="str">
        <f t="shared" si="0"/>
        <v> JAAVSO 40;975 </v>
      </c>
      <c r="B27" s="3" t="str">
        <f t="shared" si="1"/>
        <v>I</v>
      </c>
      <c r="C27" s="1">
        <f t="shared" si="2"/>
        <v>55897.892099999997</v>
      </c>
      <c r="D27" s="2" t="str">
        <f t="shared" si="3"/>
        <v>vis</v>
      </c>
      <c r="E27" s="15">
        <f>VLOOKUP(C27,Active!C$21:E$971,3,FALSE)</f>
        <v>1633.0040551452635</v>
      </c>
      <c r="F27" s="3" t="s">
        <v>74</v>
      </c>
      <c r="G27" s="2" t="str">
        <f t="shared" si="4"/>
        <v>55897.8921</v>
      </c>
      <c r="H27" s="1">
        <f t="shared" si="5"/>
        <v>1633</v>
      </c>
      <c r="I27" s="16" t="s">
        <v>632</v>
      </c>
      <c r="J27" s="17" t="s">
        <v>633</v>
      </c>
      <c r="K27" s="16" t="s">
        <v>634</v>
      </c>
      <c r="L27" s="16" t="s">
        <v>635</v>
      </c>
      <c r="M27" s="17" t="s">
        <v>517</v>
      </c>
      <c r="N27" s="17" t="s">
        <v>74</v>
      </c>
      <c r="O27" s="18" t="s">
        <v>636</v>
      </c>
      <c r="P27" s="18" t="s">
        <v>637</v>
      </c>
    </row>
    <row r="28" spans="1:16" ht="12.75" customHeight="1" thickBot="1">
      <c r="A28" s="1" t="str">
        <f t="shared" si="0"/>
        <v>BAVM 228 </v>
      </c>
      <c r="B28" s="3" t="str">
        <f t="shared" si="1"/>
        <v>I</v>
      </c>
      <c r="C28" s="1">
        <f t="shared" si="2"/>
        <v>55980.441500000001</v>
      </c>
      <c r="D28" s="2" t="str">
        <f t="shared" si="3"/>
        <v>vis</v>
      </c>
      <c r="E28" s="15">
        <f>VLOOKUP(C28,Active!C$21:E$971,3,FALSE)</f>
        <v>1713.998443876025</v>
      </c>
      <c r="F28" s="3" t="s">
        <v>74</v>
      </c>
      <c r="G28" s="2" t="str">
        <f t="shared" si="4"/>
        <v>55980.4415</v>
      </c>
      <c r="H28" s="1">
        <f t="shared" si="5"/>
        <v>1714</v>
      </c>
      <c r="I28" s="16" t="s">
        <v>638</v>
      </c>
      <c r="J28" s="17" t="s">
        <v>639</v>
      </c>
      <c r="K28" s="16" t="s">
        <v>640</v>
      </c>
      <c r="L28" s="16" t="s">
        <v>641</v>
      </c>
      <c r="M28" s="17" t="s">
        <v>517</v>
      </c>
      <c r="N28" s="17" t="s">
        <v>74</v>
      </c>
      <c r="O28" s="18" t="s">
        <v>591</v>
      </c>
      <c r="P28" s="19" t="s">
        <v>642</v>
      </c>
    </row>
    <row r="29" spans="1:16" ht="12.75" customHeight="1" thickBot="1">
      <c r="A29" s="1" t="str">
        <f t="shared" si="0"/>
        <v> JAAVSO 41;328 </v>
      </c>
      <c r="B29" s="3" t="str">
        <f t="shared" si="1"/>
        <v>II</v>
      </c>
      <c r="C29" s="1">
        <f t="shared" si="2"/>
        <v>56337.686300000001</v>
      </c>
      <c r="D29" s="2" t="str">
        <f t="shared" si="3"/>
        <v>vis</v>
      </c>
      <c r="E29" s="15">
        <f>VLOOKUP(C29,Active!C$21:E$971,3,FALSE)</f>
        <v>2064.5137014459406</v>
      </c>
      <c r="F29" s="3" t="s">
        <v>74</v>
      </c>
      <c r="G29" s="2" t="str">
        <f t="shared" si="4"/>
        <v>56337.6863</v>
      </c>
      <c r="H29" s="1">
        <f t="shared" si="5"/>
        <v>2064.5</v>
      </c>
      <c r="I29" s="16" t="s">
        <v>654</v>
      </c>
      <c r="J29" s="17" t="s">
        <v>655</v>
      </c>
      <c r="K29" s="16" t="s">
        <v>656</v>
      </c>
      <c r="L29" s="16" t="s">
        <v>657</v>
      </c>
      <c r="M29" s="17" t="s">
        <v>517</v>
      </c>
      <c r="N29" s="17" t="s">
        <v>74</v>
      </c>
      <c r="O29" s="18" t="s">
        <v>561</v>
      </c>
      <c r="P29" s="18" t="s">
        <v>658</v>
      </c>
    </row>
    <row r="30" spans="1:16" ht="12.75" customHeight="1" thickBot="1">
      <c r="A30" s="1" t="str">
        <f t="shared" si="0"/>
        <v> JAAVSO 42;426 </v>
      </c>
      <c r="B30" s="3" t="str">
        <f t="shared" si="1"/>
        <v>I</v>
      </c>
      <c r="C30" s="1">
        <f t="shared" si="2"/>
        <v>56733.637499999997</v>
      </c>
      <c r="D30" s="2" t="str">
        <f t="shared" si="3"/>
        <v>vis</v>
      </c>
      <c r="E30" s="15">
        <f>VLOOKUP(C30,Active!C$21:E$971,3,FALSE)</f>
        <v>2453.0062333263641</v>
      </c>
      <c r="F30" s="3" t="s">
        <v>74</v>
      </c>
      <c r="G30" s="2" t="str">
        <f t="shared" si="4"/>
        <v>56733.6375</v>
      </c>
      <c r="H30" s="1">
        <f t="shared" si="5"/>
        <v>2453</v>
      </c>
      <c r="I30" s="16" t="s">
        <v>659</v>
      </c>
      <c r="J30" s="17" t="s">
        <v>660</v>
      </c>
      <c r="K30" s="16" t="s">
        <v>661</v>
      </c>
      <c r="L30" s="16" t="s">
        <v>662</v>
      </c>
      <c r="M30" s="17" t="s">
        <v>517</v>
      </c>
      <c r="N30" s="17" t="s">
        <v>74</v>
      </c>
      <c r="O30" s="18" t="s">
        <v>453</v>
      </c>
      <c r="P30" s="18" t="s">
        <v>663</v>
      </c>
    </row>
    <row r="31" spans="1:16" ht="12.75" customHeight="1" thickBot="1">
      <c r="A31" s="1" t="str">
        <f t="shared" si="0"/>
        <v> AN 285.10 </v>
      </c>
      <c r="B31" s="3" t="str">
        <f t="shared" si="1"/>
        <v>I</v>
      </c>
      <c r="C31" s="1">
        <f t="shared" si="2"/>
        <v>25242.629000000001</v>
      </c>
      <c r="D31" s="2" t="str">
        <f t="shared" si="3"/>
        <v>vis</v>
      </c>
      <c r="E31" s="15">
        <f>VLOOKUP(C31,Active!C$21:E$971,3,FALSE)</f>
        <v>-28444.795373621833</v>
      </c>
      <c r="F31" s="3" t="s">
        <v>74</v>
      </c>
      <c r="G31" s="2" t="str">
        <f t="shared" si="4"/>
        <v>25242.629</v>
      </c>
      <c r="H31" s="1">
        <f t="shared" si="5"/>
        <v>-28445</v>
      </c>
      <c r="I31" s="16" t="s">
        <v>77</v>
      </c>
      <c r="J31" s="17" t="s">
        <v>78</v>
      </c>
      <c r="K31" s="16">
        <v>-28445</v>
      </c>
      <c r="L31" s="16" t="s">
        <v>79</v>
      </c>
      <c r="M31" s="17" t="s">
        <v>80</v>
      </c>
      <c r="N31" s="17"/>
      <c r="O31" s="18" t="s">
        <v>81</v>
      </c>
      <c r="P31" s="18" t="s">
        <v>82</v>
      </c>
    </row>
    <row r="32" spans="1:16" ht="12.75" customHeight="1" thickBot="1">
      <c r="A32" s="1" t="str">
        <f t="shared" si="0"/>
        <v> AN 285.10 </v>
      </c>
      <c r="B32" s="3" t="str">
        <f t="shared" si="1"/>
        <v>I</v>
      </c>
      <c r="C32" s="1">
        <f t="shared" si="2"/>
        <v>25243.668000000001</v>
      </c>
      <c r="D32" s="2" t="str">
        <f t="shared" si="3"/>
        <v>vis</v>
      </c>
      <c r="E32" s="15">
        <f>VLOOKUP(C32,Active!C$21:E$971,3,FALSE)</f>
        <v>-28443.77594562004</v>
      </c>
      <c r="F32" s="3" t="s">
        <v>74</v>
      </c>
      <c r="G32" s="2" t="str">
        <f t="shared" si="4"/>
        <v>25243.668</v>
      </c>
      <c r="H32" s="1">
        <f t="shared" si="5"/>
        <v>-28444</v>
      </c>
      <c r="I32" s="16" t="s">
        <v>83</v>
      </c>
      <c r="J32" s="17" t="s">
        <v>84</v>
      </c>
      <c r="K32" s="16">
        <v>-28444</v>
      </c>
      <c r="L32" s="16" t="s">
        <v>85</v>
      </c>
      <c r="M32" s="17" t="s">
        <v>80</v>
      </c>
      <c r="N32" s="17"/>
      <c r="O32" s="18" t="s">
        <v>81</v>
      </c>
      <c r="P32" s="18" t="s">
        <v>82</v>
      </c>
    </row>
    <row r="33" spans="1:16" ht="12.75" customHeight="1" thickBot="1">
      <c r="A33" s="1" t="str">
        <f t="shared" si="0"/>
        <v> AN 285.10 </v>
      </c>
      <c r="B33" s="3" t="str">
        <f t="shared" si="1"/>
        <v>I</v>
      </c>
      <c r="C33" s="1">
        <f t="shared" si="2"/>
        <v>25244.623</v>
      </c>
      <c r="D33" s="2" t="str">
        <f t="shared" si="3"/>
        <v>vis</v>
      </c>
      <c r="E33" s="15">
        <f>VLOOKUP(C33,Active!C$21:E$971,3,FALSE)</f>
        <v>-28442.838935281532</v>
      </c>
      <c r="F33" s="3" t="s">
        <v>74</v>
      </c>
      <c r="G33" s="2" t="str">
        <f t="shared" si="4"/>
        <v>25244.623</v>
      </c>
      <c r="H33" s="1">
        <f t="shared" si="5"/>
        <v>-28443</v>
      </c>
      <c r="I33" s="16" t="s">
        <v>86</v>
      </c>
      <c r="J33" s="17" t="s">
        <v>87</v>
      </c>
      <c r="K33" s="16">
        <v>-28443</v>
      </c>
      <c r="L33" s="16" t="s">
        <v>88</v>
      </c>
      <c r="M33" s="17" t="s">
        <v>80</v>
      </c>
      <c r="N33" s="17"/>
      <c r="O33" s="18" t="s">
        <v>81</v>
      </c>
      <c r="P33" s="18" t="s">
        <v>82</v>
      </c>
    </row>
    <row r="34" spans="1:16" ht="12.75" customHeight="1" thickBot="1">
      <c r="A34" s="1" t="str">
        <f t="shared" si="0"/>
        <v> AN 285.10 </v>
      </c>
      <c r="B34" s="3" t="str">
        <f t="shared" si="1"/>
        <v>II</v>
      </c>
      <c r="C34" s="1">
        <f t="shared" si="2"/>
        <v>25355.330999999998</v>
      </c>
      <c r="D34" s="2" t="str">
        <f t="shared" si="3"/>
        <v>vis</v>
      </c>
      <c r="E34" s="15">
        <f>VLOOKUP(C34,Active!C$21:E$971,3,FALSE)</f>
        <v>-28334.216379725651</v>
      </c>
      <c r="F34" s="3" t="s">
        <v>74</v>
      </c>
      <c r="G34" s="2" t="str">
        <f t="shared" si="4"/>
        <v>25355.331</v>
      </c>
      <c r="H34" s="1">
        <f t="shared" si="5"/>
        <v>-28334.5</v>
      </c>
      <c r="I34" s="16" t="s">
        <v>89</v>
      </c>
      <c r="J34" s="17" t="s">
        <v>90</v>
      </c>
      <c r="K34" s="16">
        <v>-28334.5</v>
      </c>
      <c r="L34" s="16" t="s">
        <v>91</v>
      </c>
      <c r="M34" s="17" t="s">
        <v>80</v>
      </c>
      <c r="N34" s="17"/>
      <c r="O34" s="18" t="s">
        <v>81</v>
      </c>
      <c r="P34" s="18" t="s">
        <v>82</v>
      </c>
    </row>
    <row r="35" spans="1:16" ht="12.75" customHeight="1" thickBot="1">
      <c r="A35" s="1" t="str">
        <f t="shared" si="0"/>
        <v> AN 285.10 </v>
      </c>
      <c r="B35" s="3" t="str">
        <f t="shared" si="1"/>
        <v>II</v>
      </c>
      <c r="C35" s="1">
        <f t="shared" si="2"/>
        <v>25361.357</v>
      </c>
      <c r="D35" s="2" t="str">
        <f t="shared" si="3"/>
        <v>vis</v>
      </c>
      <c r="E35" s="15">
        <f>VLOOKUP(C35,Active!C$21:E$971,3,FALSE)</f>
        <v>-28328.303893547778</v>
      </c>
      <c r="F35" s="3" t="s">
        <v>74</v>
      </c>
      <c r="G35" s="2" t="str">
        <f t="shared" si="4"/>
        <v>25361.357</v>
      </c>
      <c r="H35" s="1">
        <f t="shared" si="5"/>
        <v>-28328.5</v>
      </c>
      <c r="I35" s="16" t="s">
        <v>92</v>
      </c>
      <c r="J35" s="17" t="s">
        <v>93</v>
      </c>
      <c r="K35" s="16">
        <v>-28328.5</v>
      </c>
      <c r="L35" s="16" t="s">
        <v>94</v>
      </c>
      <c r="M35" s="17" t="s">
        <v>80</v>
      </c>
      <c r="N35" s="17"/>
      <c r="O35" s="18" t="s">
        <v>81</v>
      </c>
      <c r="P35" s="18" t="s">
        <v>82</v>
      </c>
    </row>
    <row r="36" spans="1:16" ht="12.75" customHeight="1" thickBot="1">
      <c r="A36" s="1" t="str">
        <f t="shared" si="0"/>
        <v> AN 285.10 </v>
      </c>
      <c r="B36" s="3" t="str">
        <f t="shared" si="1"/>
        <v>II</v>
      </c>
      <c r="C36" s="1">
        <f t="shared" si="2"/>
        <v>25532.629000000001</v>
      </c>
      <c r="D36" s="2" t="str">
        <f t="shared" si="3"/>
        <v>vis</v>
      </c>
      <c r="E36" s="15">
        <f>VLOOKUP(C36,Active!C$21:E$971,3,FALSE)</f>
        <v>-28160.258202765111</v>
      </c>
      <c r="F36" s="3" t="s">
        <v>74</v>
      </c>
      <c r="G36" s="2" t="str">
        <f t="shared" si="4"/>
        <v>25532.629</v>
      </c>
      <c r="H36" s="1">
        <f t="shared" si="5"/>
        <v>-28160.5</v>
      </c>
      <c r="I36" s="16" t="s">
        <v>95</v>
      </c>
      <c r="J36" s="17" t="s">
        <v>96</v>
      </c>
      <c r="K36" s="16">
        <v>-28160.5</v>
      </c>
      <c r="L36" s="16" t="s">
        <v>97</v>
      </c>
      <c r="M36" s="17" t="s">
        <v>80</v>
      </c>
      <c r="N36" s="17"/>
      <c r="O36" s="18" t="s">
        <v>81</v>
      </c>
      <c r="P36" s="18" t="s">
        <v>82</v>
      </c>
    </row>
    <row r="37" spans="1:16" ht="12.75" customHeight="1" thickBot="1">
      <c r="A37" s="1" t="str">
        <f t="shared" si="0"/>
        <v> AN 285.10 </v>
      </c>
      <c r="B37" s="3" t="str">
        <f t="shared" si="1"/>
        <v>II</v>
      </c>
      <c r="C37" s="1">
        <f t="shared" si="2"/>
        <v>25536.605</v>
      </c>
      <c r="D37" s="2" t="str">
        <f t="shared" si="3"/>
        <v>vis</v>
      </c>
      <c r="E37" s="15">
        <f>VLOOKUP(C37,Active!C$21:E$971,3,FALSE)</f>
        <v>-28156.357100036403</v>
      </c>
      <c r="F37" s="3" t="s">
        <v>74</v>
      </c>
      <c r="G37" s="2" t="str">
        <f t="shared" si="4"/>
        <v>25536.605</v>
      </c>
      <c r="H37" s="1">
        <f t="shared" si="5"/>
        <v>-28156.5</v>
      </c>
      <c r="I37" s="16" t="s">
        <v>98</v>
      </c>
      <c r="J37" s="17" t="s">
        <v>99</v>
      </c>
      <c r="K37" s="16">
        <v>-28156.5</v>
      </c>
      <c r="L37" s="16" t="s">
        <v>100</v>
      </c>
      <c r="M37" s="17" t="s">
        <v>80</v>
      </c>
      <c r="N37" s="17"/>
      <c r="O37" s="18" t="s">
        <v>81</v>
      </c>
      <c r="P37" s="18" t="s">
        <v>82</v>
      </c>
    </row>
    <row r="38" spans="1:16" ht="12.75" customHeight="1" thickBot="1">
      <c r="A38" s="1" t="str">
        <f t="shared" si="0"/>
        <v> AN 285.10 </v>
      </c>
      <c r="B38" s="3" t="str">
        <f t="shared" si="1"/>
        <v>II</v>
      </c>
      <c r="C38" s="1">
        <f t="shared" si="2"/>
        <v>25590.668000000001</v>
      </c>
      <c r="D38" s="2" t="str">
        <f t="shared" si="3"/>
        <v>vis</v>
      </c>
      <c r="E38" s="15">
        <f>VLOOKUP(C38,Active!C$21:E$971,3,FALSE)</f>
        <v>-28103.312503250101</v>
      </c>
      <c r="F38" s="3" t="s">
        <v>74</v>
      </c>
      <c r="G38" s="2" t="str">
        <f t="shared" si="4"/>
        <v>25590.668</v>
      </c>
      <c r="H38" s="1">
        <f t="shared" si="5"/>
        <v>-28103.5</v>
      </c>
      <c r="I38" s="16" t="s">
        <v>101</v>
      </c>
      <c r="J38" s="17" t="s">
        <v>102</v>
      </c>
      <c r="K38" s="16">
        <v>-28103.5</v>
      </c>
      <c r="L38" s="16" t="s">
        <v>103</v>
      </c>
      <c r="M38" s="17" t="s">
        <v>80</v>
      </c>
      <c r="N38" s="17"/>
      <c r="O38" s="18" t="s">
        <v>81</v>
      </c>
      <c r="P38" s="18" t="s">
        <v>82</v>
      </c>
    </row>
    <row r="39" spans="1:16" ht="12.75" customHeight="1" thickBot="1">
      <c r="A39" s="1" t="str">
        <f t="shared" si="0"/>
        <v> AN 285.10 </v>
      </c>
      <c r="B39" s="3" t="str">
        <f t="shared" si="1"/>
        <v>I</v>
      </c>
      <c r="C39" s="1">
        <f t="shared" si="2"/>
        <v>25619.65</v>
      </c>
      <c r="D39" s="2" t="str">
        <f t="shared" si="3"/>
        <v>vis</v>
      </c>
      <c r="E39" s="15">
        <f>VLOOKUP(C39,Active!C$21:E$971,3,FALSE)</f>
        <v>-28074.876447092276</v>
      </c>
      <c r="F39" s="3" t="s">
        <v>74</v>
      </c>
      <c r="G39" s="2" t="str">
        <f t="shared" si="4"/>
        <v>25619.650</v>
      </c>
      <c r="H39" s="1">
        <f t="shared" si="5"/>
        <v>-28075</v>
      </c>
      <c r="I39" s="16" t="s">
        <v>104</v>
      </c>
      <c r="J39" s="17" t="s">
        <v>105</v>
      </c>
      <c r="K39" s="16">
        <v>-28075</v>
      </c>
      <c r="L39" s="16" t="s">
        <v>106</v>
      </c>
      <c r="M39" s="17" t="s">
        <v>80</v>
      </c>
      <c r="N39" s="17"/>
      <c r="O39" s="18" t="s">
        <v>81</v>
      </c>
      <c r="P39" s="18" t="s">
        <v>82</v>
      </c>
    </row>
    <row r="40" spans="1:16" ht="12.75" customHeight="1" thickBot="1">
      <c r="A40" s="1" t="str">
        <f t="shared" si="0"/>
        <v> AN 285.10 </v>
      </c>
      <c r="B40" s="3" t="str">
        <f t="shared" si="1"/>
        <v>I</v>
      </c>
      <c r="C40" s="1">
        <f t="shared" si="2"/>
        <v>25653.358</v>
      </c>
      <c r="D40" s="2" t="str">
        <f t="shared" si="3"/>
        <v>vis</v>
      </c>
      <c r="E40" s="15">
        <f>VLOOKUP(C40,Active!C$21:E$971,3,FALSE)</f>
        <v>-28041.803416212144</v>
      </c>
      <c r="F40" s="3" t="s">
        <v>74</v>
      </c>
      <c r="G40" s="2" t="str">
        <f t="shared" si="4"/>
        <v>25653.358</v>
      </c>
      <c r="H40" s="1">
        <f t="shared" si="5"/>
        <v>-28042</v>
      </c>
      <c r="I40" s="16" t="s">
        <v>107</v>
      </c>
      <c r="J40" s="17" t="s">
        <v>108</v>
      </c>
      <c r="K40" s="16">
        <v>-28042</v>
      </c>
      <c r="L40" s="16" t="s">
        <v>94</v>
      </c>
      <c r="M40" s="17" t="s">
        <v>80</v>
      </c>
      <c r="N40" s="17"/>
      <c r="O40" s="18" t="s">
        <v>81</v>
      </c>
      <c r="P40" s="18" t="s">
        <v>82</v>
      </c>
    </row>
    <row r="41" spans="1:16" ht="12.75" customHeight="1" thickBot="1">
      <c r="A41" s="1" t="str">
        <f t="shared" si="0"/>
        <v> AN 285.10 </v>
      </c>
      <c r="B41" s="3" t="str">
        <f t="shared" si="1"/>
        <v>I</v>
      </c>
      <c r="C41" s="1">
        <f t="shared" si="2"/>
        <v>25653.383000000002</v>
      </c>
      <c r="D41" s="2" t="str">
        <f t="shared" si="3"/>
        <v>vis</v>
      </c>
      <c r="E41" s="15">
        <f>VLOOKUP(C41,Active!C$21:E$971,3,FALSE)</f>
        <v>-28041.778887145691</v>
      </c>
      <c r="F41" s="3" t="s">
        <v>74</v>
      </c>
      <c r="G41" s="2" t="str">
        <f t="shared" si="4"/>
        <v>25653.383</v>
      </c>
      <c r="H41" s="1">
        <f t="shared" si="5"/>
        <v>-28042</v>
      </c>
      <c r="I41" s="16" t="s">
        <v>109</v>
      </c>
      <c r="J41" s="17" t="s">
        <v>110</v>
      </c>
      <c r="K41" s="16">
        <v>-28042</v>
      </c>
      <c r="L41" s="16" t="s">
        <v>111</v>
      </c>
      <c r="M41" s="17" t="s">
        <v>80</v>
      </c>
      <c r="N41" s="17"/>
      <c r="O41" s="18" t="s">
        <v>81</v>
      </c>
      <c r="P41" s="18" t="s">
        <v>82</v>
      </c>
    </row>
    <row r="42" spans="1:16" ht="12.75" customHeight="1" thickBot="1">
      <c r="A42" s="1" t="str">
        <f t="shared" si="0"/>
        <v> AN 285.10 </v>
      </c>
      <c r="B42" s="3" t="str">
        <f t="shared" si="1"/>
        <v>II</v>
      </c>
      <c r="C42" s="1">
        <f t="shared" si="2"/>
        <v>25685.484</v>
      </c>
      <c r="D42" s="2" t="str">
        <f t="shared" si="3"/>
        <v>vis</v>
      </c>
      <c r="E42" s="15">
        <f>VLOOKUP(C42,Active!C$21:E$971,3,FALSE)</f>
        <v>-28010.282584657169</v>
      </c>
      <c r="F42" s="3" t="s">
        <v>74</v>
      </c>
      <c r="G42" s="2" t="str">
        <f t="shared" si="4"/>
        <v>25685.484</v>
      </c>
      <c r="H42" s="1">
        <f t="shared" si="5"/>
        <v>-28010.5</v>
      </c>
      <c r="I42" s="16" t="s">
        <v>112</v>
      </c>
      <c r="J42" s="17" t="s">
        <v>113</v>
      </c>
      <c r="K42" s="16">
        <v>-28010.5</v>
      </c>
      <c r="L42" s="16" t="s">
        <v>114</v>
      </c>
      <c r="M42" s="17" t="s">
        <v>80</v>
      </c>
      <c r="N42" s="17"/>
      <c r="O42" s="18" t="s">
        <v>81</v>
      </c>
      <c r="P42" s="18" t="s">
        <v>82</v>
      </c>
    </row>
    <row r="43" spans="1:16" ht="12.75" customHeight="1" thickBot="1">
      <c r="A43" s="1" t="str">
        <f t="shared" ref="A43:A74" si="6">P43</f>
        <v> AN 285.10 </v>
      </c>
      <c r="B43" s="3" t="str">
        <f t="shared" ref="B43:B74" si="7">IF(H43=INT(H43),"I","II")</f>
        <v>I</v>
      </c>
      <c r="C43" s="1">
        <f t="shared" ref="C43:C74" si="8">1*G43</f>
        <v>25706.376</v>
      </c>
      <c r="D43" s="2" t="str">
        <f t="shared" ref="D43:D74" si="9">VLOOKUP(F43,I$1:J$5,2,FALSE)</f>
        <v>vis</v>
      </c>
      <c r="E43" s="15">
        <f>VLOOKUP(C43,Active!C$21:E$971,3,FALSE)</f>
        <v>-27989.784134403588</v>
      </c>
      <c r="F43" s="3" t="s">
        <v>74</v>
      </c>
      <c r="G43" s="2" t="str">
        <f t="shared" ref="G43:G74" si="10">MID(I43,3,LEN(I43)-3)</f>
        <v>25706.376</v>
      </c>
      <c r="H43" s="1">
        <f t="shared" ref="H43:H74" si="11">1*K43</f>
        <v>-27990</v>
      </c>
      <c r="I43" s="16" t="s">
        <v>115</v>
      </c>
      <c r="J43" s="17" t="s">
        <v>116</v>
      </c>
      <c r="K43" s="16">
        <v>-27990</v>
      </c>
      <c r="L43" s="16" t="s">
        <v>117</v>
      </c>
      <c r="M43" s="17" t="s">
        <v>80</v>
      </c>
      <c r="N43" s="17"/>
      <c r="O43" s="18" t="s">
        <v>81</v>
      </c>
      <c r="P43" s="18" t="s">
        <v>82</v>
      </c>
    </row>
    <row r="44" spans="1:16" ht="12.75" customHeight="1" thickBot="1">
      <c r="A44" s="1" t="str">
        <f t="shared" si="6"/>
        <v> AN 285.10 </v>
      </c>
      <c r="B44" s="3" t="str">
        <f t="shared" si="7"/>
        <v>I</v>
      </c>
      <c r="C44" s="1">
        <f t="shared" si="8"/>
        <v>25708.334999999999</v>
      </c>
      <c r="D44" s="2" t="str">
        <f t="shared" si="9"/>
        <v>vis</v>
      </c>
      <c r="E44" s="15">
        <f>VLOOKUP(C44,Active!C$21:E$971,3,FALSE)</f>
        <v>-27987.862036756316</v>
      </c>
      <c r="F44" s="3" t="s">
        <v>74</v>
      </c>
      <c r="G44" s="2" t="str">
        <f t="shared" si="10"/>
        <v>25708.335</v>
      </c>
      <c r="H44" s="1">
        <f t="shared" si="11"/>
        <v>-27988</v>
      </c>
      <c r="I44" s="16" t="s">
        <v>118</v>
      </c>
      <c r="J44" s="17" t="s">
        <v>119</v>
      </c>
      <c r="K44" s="16">
        <v>-27988</v>
      </c>
      <c r="L44" s="16" t="s">
        <v>120</v>
      </c>
      <c r="M44" s="17" t="s">
        <v>80</v>
      </c>
      <c r="N44" s="17"/>
      <c r="O44" s="18" t="s">
        <v>81</v>
      </c>
      <c r="P44" s="18" t="s">
        <v>82</v>
      </c>
    </row>
    <row r="45" spans="1:16" ht="12.75" customHeight="1" thickBot="1">
      <c r="A45" s="1" t="str">
        <f t="shared" si="6"/>
        <v> AN 285.10 </v>
      </c>
      <c r="B45" s="3" t="str">
        <f t="shared" si="7"/>
        <v>I</v>
      </c>
      <c r="C45" s="1">
        <f t="shared" si="8"/>
        <v>25981.481</v>
      </c>
      <c r="D45" s="2" t="str">
        <f t="shared" si="9"/>
        <v>vis</v>
      </c>
      <c r="E45" s="15">
        <f>VLOOKUP(C45,Active!C$21:E$971,3,FALSE)</f>
        <v>-27719.861381339662</v>
      </c>
      <c r="F45" s="3" t="s">
        <v>74</v>
      </c>
      <c r="G45" s="2" t="str">
        <f t="shared" si="10"/>
        <v>25981.481</v>
      </c>
      <c r="H45" s="1">
        <f t="shared" si="11"/>
        <v>-27720</v>
      </c>
      <c r="I45" s="16" t="s">
        <v>121</v>
      </c>
      <c r="J45" s="17" t="s">
        <v>122</v>
      </c>
      <c r="K45" s="16">
        <v>-27720</v>
      </c>
      <c r="L45" s="16" t="s">
        <v>120</v>
      </c>
      <c r="M45" s="17" t="s">
        <v>80</v>
      </c>
      <c r="N45" s="17"/>
      <c r="O45" s="18" t="s">
        <v>81</v>
      </c>
      <c r="P45" s="18" t="s">
        <v>82</v>
      </c>
    </row>
    <row r="46" spans="1:16" ht="12.75" customHeight="1" thickBot="1">
      <c r="A46" s="1" t="str">
        <f t="shared" si="6"/>
        <v> AN 285.10 </v>
      </c>
      <c r="B46" s="3" t="str">
        <f t="shared" si="7"/>
        <v>I</v>
      </c>
      <c r="C46" s="1">
        <f t="shared" si="8"/>
        <v>26027.403999999999</v>
      </c>
      <c r="D46" s="2" t="str">
        <f t="shared" si="9"/>
        <v>vis</v>
      </c>
      <c r="E46" s="15">
        <f>VLOOKUP(C46,Active!C$21:E$971,3,FALSE)</f>
        <v>-27674.803448590512</v>
      </c>
      <c r="F46" s="3" t="s">
        <v>74</v>
      </c>
      <c r="G46" s="2" t="str">
        <f t="shared" si="10"/>
        <v>26027.404</v>
      </c>
      <c r="H46" s="1">
        <f t="shared" si="11"/>
        <v>-27675</v>
      </c>
      <c r="I46" s="16" t="s">
        <v>123</v>
      </c>
      <c r="J46" s="17" t="s">
        <v>124</v>
      </c>
      <c r="K46" s="16">
        <v>-27675</v>
      </c>
      <c r="L46" s="16" t="s">
        <v>94</v>
      </c>
      <c r="M46" s="17" t="s">
        <v>80</v>
      </c>
      <c r="N46" s="17"/>
      <c r="O46" s="18" t="s">
        <v>81</v>
      </c>
      <c r="P46" s="18" t="s">
        <v>82</v>
      </c>
    </row>
    <row r="47" spans="1:16" ht="12.75" customHeight="1" thickBot="1">
      <c r="A47" s="1" t="str">
        <f t="shared" si="6"/>
        <v> AN 285.10 </v>
      </c>
      <c r="B47" s="3" t="str">
        <f t="shared" si="7"/>
        <v>I</v>
      </c>
      <c r="C47" s="1">
        <f t="shared" si="8"/>
        <v>26029.481</v>
      </c>
      <c r="D47" s="2" t="str">
        <f t="shared" si="9"/>
        <v>vis</v>
      </c>
      <c r="E47" s="15">
        <f>VLOOKUP(C47,Active!C$21:E$971,3,FALSE)</f>
        <v>-27672.765573749584</v>
      </c>
      <c r="F47" s="3" t="s">
        <v>74</v>
      </c>
      <c r="G47" s="2" t="str">
        <f t="shared" si="10"/>
        <v>26029.481</v>
      </c>
      <c r="H47" s="1">
        <f t="shared" si="11"/>
        <v>-27673</v>
      </c>
      <c r="I47" s="16" t="s">
        <v>125</v>
      </c>
      <c r="J47" s="17" t="s">
        <v>126</v>
      </c>
      <c r="K47" s="16">
        <v>-27673</v>
      </c>
      <c r="L47" s="16" t="s">
        <v>127</v>
      </c>
      <c r="M47" s="17" t="s">
        <v>80</v>
      </c>
      <c r="N47" s="17"/>
      <c r="O47" s="18" t="s">
        <v>81</v>
      </c>
      <c r="P47" s="18" t="s">
        <v>82</v>
      </c>
    </row>
    <row r="48" spans="1:16" ht="12.75" customHeight="1" thickBot="1">
      <c r="A48" s="1" t="str">
        <f t="shared" si="6"/>
        <v> AN 285.10 </v>
      </c>
      <c r="B48" s="3" t="str">
        <f t="shared" si="7"/>
        <v>I</v>
      </c>
      <c r="C48" s="1">
        <f t="shared" si="8"/>
        <v>26030.41</v>
      </c>
      <c r="D48" s="2" t="str">
        <f t="shared" si="9"/>
        <v>vis</v>
      </c>
      <c r="E48" s="15">
        <f>VLOOKUP(C48,Active!C$21:E$971,3,FALSE)</f>
        <v>-27671.854073640185</v>
      </c>
      <c r="F48" s="3" t="s">
        <v>74</v>
      </c>
      <c r="G48" s="2" t="str">
        <f t="shared" si="10"/>
        <v>26030.410</v>
      </c>
      <c r="H48" s="1">
        <f t="shared" si="11"/>
        <v>-27672</v>
      </c>
      <c r="I48" s="16" t="s">
        <v>128</v>
      </c>
      <c r="J48" s="17" t="s">
        <v>129</v>
      </c>
      <c r="K48" s="16">
        <v>-27672</v>
      </c>
      <c r="L48" s="16" t="s">
        <v>130</v>
      </c>
      <c r="M48" s="17" t="s">
        <v>80</v>
      </c>
      <c r="N48" s="17"/>
      <c r="O48" s="18" t="s">
        <v>81</v>
      </c>
      <c r="P48" s="18" t="s">
        <v>82</v>
      </c>
    </row>
    <row r="49" spans="1:16" ht="12.75" customHeight="1" thickBot="1">
      <c r="A49" s="1" t="str">
        <f t="shared" si="6"/>
        <v> AN 285.10 </v>
      </c>
      <c r="B49" s="3" t="str">
        <f t="shared" si="7"/>
        <v>I</v>
      </c>
      <c r="C49" s="1">
        <f t="shared" si="8"/>
        <v>26034.421999999999</v>
      </c>
      <c r="D49" s="2" t="str">
        <f t="shared" si="9"/>
        <v>vis</v>
      </c>
      <c r="E49" s="15">
        <f>VLOOKUP(C49,Active!C$21:E$971,3,FALSE)</f>
        <v>-27667.91764905578</v>
      </c>
      <c r="F49" s="3" t="s">
        <v>74</v>
      </c>
      <c r="G49" s="2" t="str">
        <f t="shared" si="10"/>
        <v>26034.422</v>
      </c>
      <c r="H49" s="1">
        <f t="shared" si="11"/>
        <v>-27668</v>
      </c>
      <c r="I49" s="16" t="s">
        <v>131</v>
      </c>
      <c r="J49" s="17" t="s">
        <v>132</v>
      </c>
      <c r="K49" s="16">
        <v>-27668</v>
      </c>
      <c r="L49" s="16" t="s">
        <v>133</v>
      </c>
      <c r="M49" s="17" t="s">
        <v>80</v>
      </c>
      <c r="N49" s="17"/>
      <c r="O49" s="18" t="s">
        <v>81</v>
      </c>
      <c r="P49" s="18" t="s">
        <v>82</v>
      </c>
    </row>
    <row r="50" spans="1:16" ht="12.75" customHeight="1" thickBot="1">
      <c r="A50" s="1" t="str">
        <f t="shared" si="6"/>
        <v> AN 285.10 </v>
      </c>
      <c r="B50" s="3" t="str">
        <f t="shared" si="7"/>
        <v>II</v>
      </c>
      <c r="C50" s="1">
        <f t="shared" si="8"/>
        <v>26382.454000000002</v>
      </c>
      <c r="D50" s="2" t="str">
        <f t="shared" si="9"/>
        <v>vis</v>
      </c>
      <c r="E50" s="15">
        <f>VLOOKUP(C50,Active!C$21:E$971,3,FALSE)</f>
        <v>-27326.441646822652</v>
      </c>
      <c r="F50" s="3" t="s">
        <v>74</v>
      </c>
      <c r="G50" s="2" t="str">
        <f t="shared" si="10"/>
        <v>26382.454</v>
      </c>
      <c r="H50" s="1">
        <f t="shared" si="11"/>
        <v>-27326.5</v>
      </c>
      <c r="I50" s="16" t="s">
        <v>134</v>
      </c>
      <c r="J50" s="17" t="s">
        <v>135</v>
      </c>
      <c r="K50" s="16">
        <v>-27326.5</v>
      </c>
      <c r="L50" s="16" t="s">
        <v>136</v>
      </c>
      <c r="M50" s="17" t="s">
        <v>80</v>
      </c>
      <c r="N50" s="17"/>
      <c r="O50" s="18" t="s">
        <v>81</v>
      </c>
      <c r="P50" s="18" t="s">
        <v>82</v>
      </c>
    </row>
    <row r="51" spans="1:16" ht="12.75" customHeight="1" thickBot="1">
      <c r="A51" s="1" t="str">
        <f t="shared" si="6"/>
        <v> AN 285.10 </v>
      </c>
      <c r="B51" s="3" t="str">
        <f t="shared" si="7"/>
        <v>I</v>
      </c>
      <c r="C51" s="1">
        <f t="shared" si="8"/>
        <v>26625.632000000001</v>
      </c>
      <c r="D51" s="2" t="str">
        <f t="shared" si="9"/>
        <v>vis</v>
      </c>
      <c r="E51" s="15">
        <f>VLOOKUP(C51,Active!C$21:E$971,3,FALSE)</f>
        <v>-27087.844473944733</v>
      </c>
      <c r="F51" s="3" t="s">
        <v>74</v>
      </c>
      <c r="G51" s="2" t="str">
        <f t="shared" si="10"/>
        <v>26625.632</v>
      </c>
      <c r="H51" s="1">
        <f t="shared" si="11"/>
        <v>-27088</v>
      </c>
      <c r="I51" s="16" t="s">
        <v>137</v>
      </c>
      <c r="J51" s="17" t="s">
        <v>138</v>
      </c>
      <c r="K51" s="16">
        <v>-27088</v>
      </c>
      <c r="L51" s="16" t="s">
        <v>139</v>
      </c>
      <c r="M51" s="17" t="s">
        <v>80</v>
      </c>
      <c r="N51" s="17"/>
      <c r="O51" s="18" t="s">
        <v>81</v>
      </c>
      <c r="P51" s="18" t="s">
        <v>82</v>
      </c>
    </row>
    <row r="52" spans="1:16" ht="12.75" customHeight="1" thickBot="1">
      <c r="A52" s="1" t="str">
        <f t="shared" si="6"/>
        <v> AN 285.10 </v>
      </c>
      <c r="B52" s="3" t="str">
        <f t="shared" si="7"/>
        <v>I</v>
      </c>
      <c r="C52" s="1">
        <f t="shared" si="8"/>
        <v>26771.373</v>
      </c>
      <c r="D52" s="2" t="str">
        <f t="shared" si="9"/>
        <v>vis</v>
      </c>
      <c r="E52" s="15">
        <f>VLOOKUP(C52,Active!C$21:E$971,3,FALSE)</f>
        <v>-26944.848846986704</v>
      </c>
      <c r="F52" s="3" t="s">
        <v>74</v>
      </c>
      <c r="G52" s="2" t="str">
        <f t="shared" si="10"/>
        <v>26771.373</v>
      </c>
      <c r="H52" s="1">
        <f t="shared" si="11"/>
        <v>-26945</v>
      </c>
      <c r="I52" s="16" t="s">
        <v>140</v>
      </c>
      <c r="J52" s="17" t="s">
        <v>141</v>
      </c>
      <c r="K52" s="16">
        <v>-26945</v>
      </c>
      <c r="L52" s="16" t="s">
        <v>142</v>
      </c>
      <c r="M52" s="17" t="s">
        <v>80</v>
      </c>
      <c r="N52" s="17"/>
      <c r="O52" s="18" t="s">
        <v>81</v>
      </c>
      <c r="P52" s="18" t="s">
        <v>82</v>
      </c>
    </row>
    <row r="53" spans="1:16" ht="12.75" customHeight="1" thickBot="1">
      <c r="A53" s="1" t="str">
        <f t="shared" si="6"/>
        <v> AN 285.10 </v>
      </c>
      <c r="B53" s="3" t="str">
        <f t="shared" si="7"/>
        <v>II</v>
      </c>
      <c r="C53" s="1">
        <f t="shared" si="8"/>
        <v>26798.365000000002</v>
      </c>
      <c r="D53" s="2" t="str">
        <f t="shared" si="9"/>
        <v>vis</v>
      </c>
      <c r="E53" s="15">
        <f>VLOOKUP(C53,Active!C$21:E$971,3,FALSE)</f>
        <v>-26918.365304518549</v>
      </c>
      <c r="F53" s="3" t="s">
        <v>74</v>
      </c>
      <c r="G53" s="2" t="str">
        <f t="shared" si="10"/>
        <v>26798.365</v>
      </c>
      <c r="H53" s="1">
        <f t="shared" si="11"/>
        <v>-26918.5</v>
      </c>
      <c r="I53" s="16" t="s">
        <v>143</v>
      </c>
      <c r="J53" s="17" t="s">
        <v>144</v>
      </c>
      <c r="K53" s="16">
        <v>-26918.5</v>
      </c>
      <c r="L53" s="16" t="s">
        <v>145</v>
      </c>
      <c r="M53" s="17" t="s">
        <v>80</v>
      </c>
      <c r="N53" s="17"/>
      <c r="O53" s="18" t="s">
        <v>81</v>
      </c>
      <c r="P53" s="18" t="s">
        <v>82</v>
      </c>
    </row>
    <row r="54" spans="1:16" ht="12.75" customHeight="1" thickBot="1">
      <c r="A54" s="1" t="str">
        <f t="shared" si="6"/>
        <v> AN 285.10 </v>
      </c>
      <c r="B54" s="3" t="str">
        <f t="shared" si="7"/>
        <v>I</v>
      </c>
      <c r="C54" s="1">
        <f t="shared" si="8"/>
        <v>27041.535</v>
      </c>
      <c r="D54" s="2" t="str">
        <f t="shared" si="9"/>
        <v>vis</v>
      </c>
      <c r="E54" s="15">
        <f>VLOOKUP(C54,Active!C$21:E$971,3,FALSE)</f>
        <v>-26679.775980941897</v>
      </c>
      <c r="F54" s="3" t="s">
        <v>74</v>
      </c>
      <c r="G54" s="2" t="str">
        <f t="shared" si="10"/>
        <v>27041.535</v>
      </c>
      <c r="H54" s="1">
        <f t="shared" si="11"/>
        <v>-26680</v>
      </c>
      <c r="I54" s="16" t="s">
        <v>146</v>
      </c>
      <c r="J54" s="17" t="s">
        <v>147</v>
      </c>
      <c r="K54" s="16">
        <v>-26680</v>
      </c>
      <c r="L54" s="16" t="s">
        <v>85</v>
      </c>
      <c r="M54" s="17" t="s">
        <v>80</v>
      </c>
      <c r="N54" s="17"/>
      <c r="O54" s="18" t="s">
        <v>81</v>
      </c>
      <c r="P54" s="18" t="s">
        <v>82</v>
      </c>
    </row>
    <row r="55" spans="1:16" ht="12.75" customHeight="1" thickBot="1">
      <c r="A55" s="1" t="str">
        <f t="shared" si="6"/>
        <v> AN 285.10 </v>
      </c>
      <c r="B55" s="3" t="str">
        <f t="shared" si="7"/>
        <v>II</v>
      </c>
      <c r="C55" s="1">
        <f t="shared" si="8"/>
        <v>27124.427</v>
      </c>
      <c r="D55" s="2" t="str">
        <f t="shared" si="9"/>
        <v>vis</v>
      </c>
      <c r="E55" s="15">
        <f>VLOOKUP(C55,Active!C$21:E$971,3,FALSE)</f>
        <v>-26598.445445884467</v>
      </c>
      <c r="F55" s="3" t="s">
        <v>74</v>
      </c>
      <c r="G55" s="2" t="str">
        <f t="shared" si="10"/>
        <v>27124.427</v>
      </c>
      <c r="H55" s="1">
        <f t="shared" si="11"/>
        <v>-26598.5</v>
      </c>
      <c r="I55" s="16" t="s">
        <v>148</v>
      </c>
      <c r="J55" s="17" t="s">
        <v>149</v>
      </c>
      <c r="K55" s="16">
        <v>-26598.5</v>
      </c>
      <c r="L55" s="16" t="s">
        <v>150</v>
      </c>
      <c r="M55" s="17" t="s">
        <v>80</v>
      </c>
      <c r="N55" s="17"/>
      <c r="O55" s="18" t="s">
        <v>81</v>
      </c>
      <c r="P55" s="18" t="s">
        <v>82</v>
      </c>
    </row>
    <row r="56" spans="1:16" ht="12.75" customHeight="1" thickBot="1">
      <c r="A56" s="1" t="str">
        <f t="shared" si="6"/>
        <v> AN 285.10 </v>
      </c>
      <c r="B56" s="3" t="str">
        <f t="shared" si="7"/>
        <v>I</v>
      </c>
      <c r="C56" s="1">
        <f t="shared" si="8"/>
        <v>27146.334999999999</v>
      </c>
      <c r="D56" s="2" t="str">
        <f t="shared" si="9"/>
        <v>vis</v>
      </c>
      <c r="E56" s="15">
        <f>VLOOKUP(C56,Active!C$21:E$971,3,FALSE)</f>
        <v>-26576.950134370229</v>
      </c>
      <c r="F56" s="3" t="s">
        <v>74</v>
      </c>
      <c r="G56" s="2" t="str">
        <f t="shared" si="10"/>
        <v>27146.335</v>
      </c>
      <c r="H56" s="1">
        <f t="shared" si="11"/>
        <v>-26577</v>
      </c>
      <c r="I56" s="16" t="s">
        <v>151</v>
      </c>
      <c r="J56" s="17" t="s">
        <v>152</v>
      </c>
      <c r="K56" s="16">
        <v>-26577</v>
      </c>
      <c r="L56" s="16" t="s">
        <v>153</v>
      </c>
      <c r="M56" s="17" t="s">
        <v>80</v>
      </c>
      <c r="N56" s="17"/>
      <c r="O56" s="18" t="s">
        <v>81</v>
      </c>
      <c r="P56" s="18" t="s">
        <v>82</v>
      </c>
    </row>
    <row r="57" spans="1:16" ht="12.75" customHeight="1" thickBot="1">
      <c r="A57" s="1" t="str">
        <f t="shared" si="6"/>
        <v> AN 285.10 </v>
      </c>
      <c r="B57" s="3" t="str">
        <f t="shared" si="7"/>
        <v>I</v>
      </c>
      <c r="C57" s="1">
        <f t="shared" si="8"/>
        <v>27417.473999999998</v>
      </c>
      <c r="D57" s="2" t="str">
        <f t="shared" si="9"/>
        <v>vis</v>
      </c>
      <c r="E57" s="15">
        <f>VLOOKUP(C57,Active!C$21:E$971,3,FALSE)</f>
        <v>-26310.918672408432</v>
      </c>
      <c r="F57" s="3" t="s">
        <v>74</v>
      </c>
      <c r="G57" s="2" t="str">
        <f t="shared" si="10"/>
        <v>27417.474</v>
      </c>
      <c r="H57" s="1">
        <f t="shared" si="11"/>
        <v>-26311</v>
      </c>
      <c r="I57" s="16" t="s">
        <v>154</v>
      </c>
      <c r="J57" s="17" t="s">
        <v>155</v>
      </c>
      <c r="K57" s="16">
        <v>-26311</v>
      </c>
      <c r="L57" s="16" t="s">
        <v>156</v>
      </c>
      <c r="M57" s="17" t="s">
        <v>80</v>
      </c>
      <c r="N57" s="17"/>
      <c r="O57" s="18" t="s">
        <v>81</v>
      </c>
      <c r="P57" s="18" t="s">
        <v>82</v>
      </c>
    </row>
    <row r="58" spans="1:16" ht="12.75" customHeight="1" thickBot="1">
      <c r="A58" s="1" t="str">
        <f t="shared" si="6"/>
        <v> AN 285.10 </v>
      </c>
      <c r="B58" s="3" t="str">
        <f t="shared" si="7"/>
        <v>I</v>
      </c>
      <c r="C58" s="1">
        <f t="shared" si="8"/>
        <v>27457.403999999999</v>
      </c>
      <c r="D58" s="2" t="str">
        <f t="shared" si="9"/>
        <v>vis</v>
      </c>
      <c r="E58" s="15">
        <f>VLOOKUP(C58,Active!C$21:E$971,3,FALSE)</f>
        <v>-26271.740847469435</v>
      </c>
      <c r="F58" s="3" t="s">
        <v>74</v>
      </c>
      <c r="G58" s="2" t="str">
        <f t="shared" si="10"/>
        <v>27457.404</v>
      </c>
      <c r="H58" s="1">
        <f t="shared" si="11"/>
        <v>-26272</v>
      </c>
      <c r="I58" s="16" t="s">
        <v>157</v>
      </c>
      <c r="J58" s="17" t="s">
        <v>158</v>
      </c>
      <c r="K58" s="16">
        <v>-26272</v>
      </c>
      <c r="L58" s="16" t="s">
        <v>159</v>
      </c>
      <c r="M58" s="17" t="s">
        <v>80</v>
      </c>
      <c r="N58" s="17"/>
      <c r="O58" s="18" t="s">
        <v>81</v>
      </c>
      <c r="P58" s="18" t="s">
        <v>82</v>
      </c>
    </row>
    <row r="59" spans="1:16" ht="12.75" customHeight="1" thickBot="1">
      <c r="A59" s="1" t="str">
        <f t="shared" si="6"/>
        <v> AN 285.10 </v>
      </c>
      <c r="B59" s="3" t="str">
        <f t="shared" si="7"/>
        <v>I</v>
      </c>
      <c r="C59" s="1">
        <f t="shared" si="8"/>
        <v>27459.43</v>
      </c>
      <c r="D59" s="2" t="str">
        <f t="shared" si="9"/>
        <v>vis</v>
      </c>
      <c r="E59" s="15">
        <f>VLOOKUP(C59,Active!C$21:E$971,3,FALSE)</f>
        <v>-26269.753011924069</v>
      </c>
      <c r="F59" s="3" t="s">
        <v>74</v>
      </c>
      <c r="G59" s="2" t="str">
        <f t="shared" si="10"/>
        <v>27459.430</v>
      </c>
      <c r="H59" s="1">
        <f t="shared" si="11"/>
        <v>-26270</v>
      </c>
      <c r="I59" s="16" t="s">
        <v>160</v>
      </c>
      <c r="J59" s="17" t="s">
        <v>161</v>
      </c>
      <c r="K59" s="16">
        <v>-26270</v>
      </c>
      <c r="L59" s="16" t="s">
        <v>162</v>
      </c>
      <c r="M59" s="17" t="s">
        <v>80</v>
      </c>
      <c r="N59" s="17"/>
      <c r="O59" s="18" t="s">
        <v>81</v>
      </c>
      <c r="P59" s="18" t="s">
        <v>82</v>
      </c>
    </row>
    <row r="60" spans="1:16" ht="12.75" customHeight="1" thickBot="1">
      <c r="A60" s="1" t="str">
        <f t="shared" si="6"/>
        <v> AN 285.10 </v>
      </c>
      <c r="B60" s="3" t="str">
        <f t="shared" si="7"/>
        <v>I</v>
      </c>
      <c r="C60" s="1">
        <f t="shared" si="8"/>
        <v>27511.342000000001</v>
      </c>
      <c r="D60" s="2" t="str">
        <f t="shared" si="9"/>
        <v>vis</v>
      </c>
      <c r="E60" s="15">
        <f>VLOOKUP(C60,Active!C$21:E$971,3,FALSE)</f>
        <v>-26218.8188960154</v>
      </c>
      <c r="F60" s="3" t="s">
        <v>74</v>
      </c>
      <c r="G60" s="2" t="str">
        <f t="shared" si="10"/>
        <v>27511.342</v>
      </c>
      <c r="H60" s="1">
        <f t="shared" si="11"/>
        <v>-26219</v>
      </c>
      <c r="I60" s="16" t="s">
        <v>163</v>
      </c>
      <c r="J60" s="17" t="s">
        <v>164</v>
      </c>
      <c r="K60" s="16">
        <v>-26219</v>
      </c>
      <c r="L60" s="16" t="s">
        <v>165</v>
      </c>
      <c r="M60" s="17" t="s">
        <v>80</v>
      </c>
      <c r="N60" s="17"/>
      <c r="O60" s="18" t="s">
        <v>81</v>
      </c>
      <c r="P60" s="18" t="s">
        <v>82</v>
      </c>
    </row>
    <row r="61" spans="1:16" ht="12.75" customHeight="1" thickBot="1">
      <c r="A61" s="1" t="str">
        <f t="shared" si="6"/>
        <v> AN 285.10 </v>
      </c>
      <c r="B61" s="3" t="str">
        <f t="shared" si="7"/>
        <v>I</v>
      </c>
      <c r="C61" s="1">
        <f t="shared" si="8"/>
        <v>27513.363000000001</v>
      </c>
      <c r="D61" s="2" t="str">
        <f t="shared" si="9"/>
        <v>vis</v>
      </c>
      <c r="E61" s="15">
        <f>VLOOKUP(C61,Active!C$21:E$971,3,FALSE)</f>
        <v>-26216.835966283325</v>
      </c>
      <c r="F61" s="3" t="s">
        <v>74</v>
      </c>
      <c r="G61" s="2" t="str">
        <f t="shared" si="10"/>
        <v>27513.363</v>
      </c>
      <c r="H61" s="1">
        <f t="shared" si="11"/>
        <v>-26217</v>
      </c>
      <c r="I61" s="16" t="s">
        <v>166</v>
      </c>
      <c r="J61" s="17" t="s">
        <v>167</v>
      </c>
      <c r="K61" s="16">
        <v>-26217</v>
      </c>
      <c r="L61" s="16" t="s">
        <v>168</v>
      </c>
      <c r="M61" s="17" t="s">
        <v>80</v>
      </c>
      <c r="N61" s="17"/>
      <c r="O61" s="18" t="s">
        <v>81</v>
      </c>
      <c r="P61" s="18" t="s">
        <v>82</v>
      </c>
    </row>
    <row r="62" spans="1:16" ht="12.75" customHeight="1" thickBot="1">
      <c r="A62" s="1" t="str">
        <f t="shared" si="6"/>
        <v> AN 285.10 </v>
      </c>
      <c r="B62" s="3" t="str">
        <f t="shared" si="7"/>
        <v>I</v>
      </c>
      <c r="C62" s="1">
        <f t="shared" si="8"/>
        <v>27513.384999999998</v>
      </c>
      <c r="D62" s="2" t="str">
        <f t="shared" si="9"/>
        <v>vis</v>
      </c>
      <c r="E62" s="15">
        <f>VLOOKUP(C62,Active!C$21:E$971,3,FALSE)</f>
        <v>-26216.814380704851</v>
      </c>
      <c r="F62" s="3" t="s">
        <v>74</v>
      </c>
      <c r="G62" s="2" t="str">
        <f t="shared" si="10"/>
        <v>27513.385</v>
      </c>
      <c r="H62" s="1">
        <f t="shared" si="11"/>
        <v>-26217</v>
      </c>
      <c r="I62" s="16" t="s">
        <v>169</v>
      </c>
      <c r="J62" s="17" t="s">
        <v>170</v>
      </c>
      <c r="K62" s="16">
        <v>-26217</v>
      </c>
      <c r="L62" s="16" t="s">
        <v>171</v>
      </c>
      <c r="M62" s="17" t="s">
        <v>80</v>
      </c>
      <c r="N62" s="17"/>
      <c r="O62" s="18" t="s">
        <v>81</v>
      </c>
      <c r="P62" s="18" t="s">
        <v>82</v>
      </c>
    </row>
    <row r="63" spans="1:16" ht="12.75" customHeight="1" thickBot="1">
      <c r="A63" s="1" t="str">
        <f t="shared" si="6"/>
        <v> AN 285.10 </v>
      </c>
      <c r="B63" s="3" t="str">
        <f t="shared" si="7"/>
        <v>I</v>
      </c>
      <c r="C63" s="1">
        <f t="shared" si="8"/>
        <v>27516.378000000001</v>
      </c>
      <c r="D63" s="2" t="str">
        <f t="shared" si="9"/>
        <v>vis</v>
      </c>
      <c r="E63" s="15">
        <f>VLOOKUP(C63,Active!C$21:E$971,3,FALSE)</f>
        <v>-26213.877760869076</v>
      </c>
      <c r="F63" s="3" t="s">
        <v>74</v>
      </c>
      <c r="G63" s="2" t="str">
        <f t="shared" si="10"/>
        <v>27516.378</v>
      </c>
      <c r="H63" s="1">
        <f t="shared" si="11"/>
        <v>-26214</v>
      </c>
      <c r="I63" s="16" t="s">
        <v>172</v>
      </c>
      <c r="J63" s="17" t="s">
        <v>173</v>
      </c>
      <c r="K63" s="16">
        <v>-26214</v>
      </c>
      <c r="L63" s="16" t="s">
        <v>174</v>
      </c>
      <c r="M63" s="17" t="s">
        <v>80</v>
      </c>
      <c r="N63" s="17"/>
      <c r="O63" s="18" t="s">
        <v>81</v>
      </c>
      <c r="P63" s="18" t="s">
        <v>82</v>
      </c>
    </row>
    <row r="64" spans="1:16" ht="12.75" customHeight="1" thickBot="1">
      <c r="A64" s="1" t="str">
        <f t="shared" si="6"/>
        <v> AN 285.10 </v>
      </c>
      <c r="B64" s="3" t="str">
        <f t="shared" si="7"/>
        <v>I</v>
      </c>
      <c r="C64" s="1">
        <f t="shared" si="8"/>
        <v>27516.400000000001</v>
      </c>
      <c r="D64" s="2" t="str">
        <f t="shared" si="9"/>
        <v>vis</v>
      </c>
      <c r="E64" s="15">
        <f>VLOOKUP(C64,Active!C$21:E$971,3,FALSE)</f>
        <v>-26213.856175290595</v>
      </c>
      <c r="F64" s="3" t="s">
        <v>74</v>
      </c>
      <c r="G64" s="2" t="str">
        <f t="shared" si="10"/>
        <v>27516.400</v>
      </c>
      <c r="H64" s="1">
        <f t="shared" si="11"/>
        <v>-26214</v>
      </c>
      <c r="I64" s="16" t="s">
        <v>175</v>
      </c>
      <c r="J64" s="17" t="s">
        <v>176</v>
      </c>
      <c r="K64" s="16">
        <v>-26214</v>
      </c>
      <c r="L64" s="16" t="s">
        <v>177</v>
      </c>
      <c r="M64" s="17" t="s">
        <v>80</v>
      </c>
      <c r="N64" s="17"/>
      <c r="O64" s="18" t="s">
        <v>81</v>
      </c>
      <c r="P64" s="18" t="s">
        <v>82</v>
      </c>
    </row>
    <row r="65" spans="1:16" ht="12.75" customHeight="1" thickBot="1">
      <c r="A65" s="1" t="str">
        <f t="shared" si="6"/>
        <v> AN 285.10 </v>
      </c>
      <c r="B65" s="3" t="str">
        <f t="shared" si="7"/>
        <v>I</v>
      </c>
      <c r="C65" s="1">
        <f t="shared" si="8"/>
        <v>27781.489000000001</v>
      </c>
      <c r="D65" s="2" t="str">
        <f t="shared" si="9"/>
        <v>vis</v>
      </c>
      <c r="E65" s="15">
        <f>VLOOKUP(C65,Active!C$21:E$971,3,FALSE)</f>
        <v>-25953.760747410466</v>
      </c>
      <c r="F65" s="3" t="s">
        <v>74</v>
      </c>
      <c r="G65" s="2" t="str">
        <f t="shared" si="10"/>
        <v>27781.489</v>
      </c>
      <c r="H65" s="1">
        <f t="shared" si="11"/>
        <v>-25954</v>
      </c>
      <c r="I65" s="16" t="s">
        <v>178</v>
      </c>
      <c r="J65" s="17" t="s">
        <v>179</v>
      </c>
      <c r="K65" s="16">
        <v>-25954</v>
      </c>
      <c r="L65" s="16" t="s">
        <v>180</v>
      </c>
      <c r="M65" s="17" t="s">
        <v>80</v>
      </c>
      <c r="N65" s="17"/>
      <c r="O65" s="18" t="s">
        <v>81</v>
      </c>
      <c r="P65" s="18" t="s">
        <v>82</v>
      </c>
    </row>
    <row r="66" spans="1:16" ht="12.75" customHeight="1" thickBot="1">
      <c r="A66" s="1" t="str">
        <f t="shared" si="6"/>
        <v> AN 285.10 </v>
      </c>
      <c r="B66" s="3" t="str">
        <f t="shared" si="7"/>
        <v>I</v>
      </c>
      <c r="C66" s="1">
        <f t="shared" si="8"/>
        <v>27884.334999999999</v>
      </c>
      <c r="D66" s="2" t="str">
        <f t="shared" si="9"/>
        <v>vis</v>
      </c>
      <c r="E66" s="15">
        <f>VLOOKUP(C66,Active!C$21:E$971,3,FALSE)</f>
        <v>-25852.852092672776</v>
      </c>
      <c r="F66" s="3" t="s">
        <v>74</v>
      </c>
      <c r="G66" s="2" t="str">
        <f t="shared" si="10"/>
        <v>27884.335</v>
      </c>
      <c r="H66" s="1">
        <f t="shared" si="11"/>
        <v>-25853</v>
      </c>
      <c r="I66" s="16" t="s">
        <v>181</v>
      </c>
      <c r="J66" s="17" t="s">
        <v>182</v>
      </c>
      <c r="K66" s="16">
        <v>-25853</v>
      </c>
      <c r="L66" s="16" t="s">
        <v>183</v>
      </c>
      <c r="M66" s="17" t="s">
        <v>80</v>
      </c>
      <c r="N66" s="17"/>
      <c r="O66" s="18" t="s">
        <v>81</v>
      </c>
      <c r="P66" s="18" t="s">
        <v>82</v>
      </c>
    </row>
    <row r="67" spans="1:16" ht="12.75" customHeight="1" thickBot="1">
      <c r="A67" s="1" t="str">
        <f t="shared" si="6"/>
        <v> AN 285.10 </v>
      </c>
      <c r="B67" s="3" t="str">
        <f t="shared" si="7"/>
        <v>I</v>
      </c>
      <c r="C67" s="1">
        <f t="shared" si="8"/>
        <v>27885.304</v>
      </c>
      <c r="D67" s="2" t="str">
        <f t="shared" si="9"/>
        <v>vis</v>
      </c>
      <c r="E67" s="15">
        <f>VLOOKUP(C67,Active!C$21:E$971,3,FALSE)</f>
        <v>-25851.901346057053</v>
      </c>
      <c r="F67" s="3" t="s">
        <v>74</v>
      </c>
      <c r="G67" s="2" t="str">
        <f t="shared" si="10"/>
        <v>27885.304</v>
      </c>
      <c r="H67" s="1">
        <f t="shared" si="11"/>
        <v>-25852</v>
      </c>
      <c r="I67" s="16" t="s">
        <v>184</v>
      </c>
      <c r="J67" s="17" t="s">
        <v>185</v>
      </c>
      <c r="K67" s="16">
        <v>-25852</v>
      </c>
      <c r="L67" s="16" t="s">
        <v>186</v>
      </c>
      <c r="M67" s="17" t="s">
        <v>80</v>
      </c>
      <c r="N67" s="17"/>
      <c r="O67" s="18" t="s">
        <v>81</v>
      </c>
      <c r="P67" s="18" t="s">
        <v>82</v>
      </c>
    </row>
    <row r="68" spans="1:16" ht="12.75" customHeight="1" thickBot="1">
      <c r="A68" s="1" t="str">
        <f t="shared" si="6"/>
        <v> AN 285.10 </v>
      </c>
      <c r="B68" s="3" t="str">
        <f t="shared" si="7"/>
        <v>I</v>
      </c>
      <c r="C68" s="1">
        <f t="shared" si="8"/>
        <v>28107.594000000001</v>
      </c>
      <c r="D68" s="2" t="str">
        <f t="shared" si="9"/>
        <v>vis</v>
      </c>
      <c r="E68" s="15">
        <f>VLOOKUP(C68,Active!C$21:E$971,3,FALSE)</f>
        <v>-25633.798698782084</v>
      </c>
      <c r="F68" s="3" t="s">
        <v>74</v>
      </c>
      <c r="G68" s="2" t="str">
        <f t="shared" si="10"/>
        <v>28107.594</v>
      </c>
      <c r="H68" s="1">
        <f t="shared" si="11"/>
        <v>-25634</v>
      </c>
      <c r="I68" s="16" t="s">
        <v>187</v>
      </c>
      <c r="J68" s="17" t="s">
        <v>188</v>
      </c>
      <c r="K68" s="16">
        <v>-25634</v>
      </c>
      <c r="L68" s="16" t="s">
        <v>189</v>
      </c>
      <c r="M68" s="17" t="s">
        <v>80</v>
      </c>
      <c r="N68" s="17"/>
      <c r="O68" s="18" t="s">
        <v>81</v>
      </c>
      <c r="P68" s="18" t="s">
        <v>82</v>
      </c>
    </row>
    <row r="69" spans="1:16" ht="12.75" customHeight="1" thickBot="1">
      <c r="A69" s="1" t="str">
        <f t="shared" si="6"/>
        <v> AN 285.10 </v>
      </c>
      <c r="B69" s="3" t="str">
        <f t="shared" si="7"/>
        <v>I</v>
      </c>
      <c r="C69" s="1">
        <f t="shared" si="8"/>
        <v>28108.6</v>
      </c>
      <c r="D69" s="2" t="str">
        <f t="shared" si="9"/>
        <v>vis</v>
      </c>
      <c r="E69" s="15">
        <f>VLOOKUP(C69,Active!C$21:E$971,3,FALSE)</f>
        <v>-25632.81164914801</v>
      </c>
      <c r="F69" s="3" t="s">
        <v>74</v>
      </c>
      <c r="G69" s="2" t="str">
        <f t="shared" si="10"/>
        <v>28108.600</v>
      </c>
      <c r="H69" s="1">
        <f t="shared" si="11"/>
        <v>-25633</v>
      </c>
      <c r="I69" s="16" t="s">
        <v>190</v>
      </c>
      <c r="J69" s="17" t="s">
        <v>191</v>
      </c>
      <c r="K69" s="16">
        <v>-25633</v>
      </c>
      <c r="L69" s="16" t="s">
        <v>192</v>
      </c>
      <c r="M69" s="17" t="s">
        <v>80</v>
      </c>
      <c r="N69" s="17"/>
      <c r="O69" s="18" t="s">
        <v>81</v>
      </c>
      <c r="P69" s="18" t="s">
        <v>82</v>
      </c>
    </row>
    <row r="70" spans="1:16" ht="12.75" customHeight="1" thickBot="1">
      <c r="A70" s="1" t="str">
        <f t="shared" si="6"/>
        <v> AN 285.10 </v>
      </c>
      <c r="B70" s="3" t="str">
        <f t="shared" si="7"/>
        <v>I</v>
      </c>
      <c r="C70" s="1">
        <f t="shared" si="8"/>
        <v>28108.626</v>
      </c>
      <c r="D70" s="2" t="str">
        <f t="shared" si="9"/>
        <v>vis</v>
      </c>
      <c r="E70" s="15">
        <f>VLOOKUP(C70,Active!C$21:E$971,3,FALSE)</f>
        <v>-25632.786138918898</v>
      </c>
      <c r="F70" s="3" t="s">
        <v>74</v>
      </c>
      <c r="G70" s="2" t="str">
        <f t="shared" si="10"/>
        <v>28108.626</v>
      </c>
      <c r="H70" s="1">
        <f t="shared" si="11"/>
        <v>-25633</v>
      </c>
      <c r="I70" s="16" t="s">
        <v>193</v>
      </c>
      <c r="J70" s="17" t="s">
        <v>194</v>
      </c>
      <c r="K70" s="16">
        <v>-25633</v>
      </c>
      <c r="L70" s="16" t="s">
        <v>195</v>
      </c>
      <c r="M70" s="17" t="s">
        <v>80</v>
      </c>
      <c r="N70" s="17"/>
      <c r="O70" s="18" t="s">
        <v>81</v>
      </c>
      <c r="P70" s="18" t="s">
        <v>82</v>
      </c>
    </row>
    <row r="71" spans="1:16" ht="12.75" customHeight="1" thickBot="1">
      <c r="A71" s="1" t="str">
        <f t="shared" si="6"/>
        <v> AN 285.10 </v>
      </c>
      <c r="B71" s="3" t="str">
        <f t="shared" si="7"/>
        <v>I</v>
      </c>
      <c r="C71" s="1">
        <f t="shared" si="8"/>
        <v>28162.557000000001</v>
      </c>
      <c r="D71" s="2" t="str">
        <f t="shared" si="9"/>
        <v>vis</v>
      </c>
      <c r="E71" s="15">
        <f>VLOOKUP(C71,Active!C$21:E$971,3,FALSE)</f>
        <v>-25579.871055603468</v>
      </c>
      <c r="F71" s="3" t="s">
        <v>74</v>
      </c>
      <c r="G71" s="2" t="str">
        <f t="shared" si="10"/>
        <v>28162.557</v>
      </c>
      <c r="H71" s="1">
        <f t="shared" si="11"/>
        <v>-25580</v>
      </c>
      <c r="I71" s="16" t="s">
        <v>196</v>
      </c>
      <c r="J71" s="17" t="s">
        <v>197</v>
      </c>
      <c r="K71" s="16">
        <v>-25580</v>
      </c>
      <c r="L71" s="16" t="s">
        <v>198</v>
      </c>
      <c r="M71" s="17" t="s">
        <v>80</v>
      </c>
      <c r="N71" s="17"/>
      <c r="O71" s="18" t="s">
        <v>81</v>
      </c>
      <c r="P71" s="18" t="s">
        <v>82</v>
      </c>
    </row>
    <row r="72" spans="1:16" ht="12.75" customHeight="1" thickBot="1">
      <c r="A72" s="1" t="str">
        <f t="shared" si="6"/>
        <v> AN 285.10 </v>
      </c>
      <c r="B72" s="3" t="str">
        <f t="shared" si="7"/>
        <v>I</v>
      </c>
      <c r="C72" s="1">
        <f t="shared" si="8"/>
        <v>28213.528999999999</v>
      </c>
      <c r="D72" s="2" t="str">
        <f t="shared" si="9"/>
        <v>vis</v>
      </c>
      <c r="E72" s="15">
        <f>VLOOKUP(C72,Active!C$21:E$971,3,FALSE)</f>
        <v>-25529.859232593441</v>
      </c>
      <c r="F72" s="3" t="s">
        <v>74</v>
      </c>
      <c r="G72" s="2" t="str">
        <f t="shared" si="10"/>
        <v>28213.529</v>
      </c>
      <c r="H72" s="1">
        <f t="shared" si="11"/>
        <v>-25530</v>
      </c>
      <c r="I72" s="16" t="s">
        <v>199</v>
      </c>
      <c r="J72" s="17" t="s">
        <v>200</v>
      </c>
      <c r="K72" s="16">
        <v>-25530</v>
      </c>
      <c r="L72" s="16" t="s">
        <v>201</v>
      </c>
      <c r="M72" s="17" t="s">
        <v>80</v>
      </c>
      <c r="N72" s="17"/>
      <c r="O72" s="18" t="s">
        <v>81</v>
      </c>
      <c r="P72" s="18" t="s">
        <v>82</v>
      </c>
    </row>
    <row r="73" spans="1:16" ht="12.75" customHeight="1" thickBot="1">
      <c r="A73" s="1" t="str">
        <f t="shared" si="6"/>
        <v> AN 285.10 </v>
      </c>
      <c r="B73" s="3" t="str">
        <f t="shared" si="7"/>
        <v>I</v>
      </c>
      <c r="C73" s="1">
        <f t="shared" si="8"/>
        <v>29229.575000000001</v>
      </c>
      <c r="D73" s="2" t="str">
        <f t="shared" si="9"/>
        <v>vis</v>
      </c>
      <c r="E73" s="15">
        <f>VLOOKUP(C73,Active!C$21:E$971,3,FALSE)</f>
        <v>-24532.952838454512</v>
      </c>
      <c r="F73" s="3" t="s">
        <v>74</v>
      </c>
      <c r="G73" s="2" t="str">
        <f t="shared" si="10"/>
        <v>29229.575</v>
      </c>
      <c r="H73" s="1">
        <f t="shared" si="11"/>
        <v>-24533</v>
      </c>
      <c r="I73" s="16" t="s">
        <v>202</v>
      </c>
      <c r="J73" s="17" t="s">
        <v>203</v>
      </c>
      <c r="K73" s="16">
        <v>-24533</v>
      </c>
      <c r="L73" s="16" t="s">
        <v>204</v>
      </c>
      <c r="M73" s="17" t="s">
        <v>80</v>
      </c>
      <c r="N73" s="17"/>
      <c r="O73" s="18" t="s">
        <v>81</v>
      </c>
      <c r="P73" s="18" t="s">
        <v>82</v>
      </c>
    </row>
    <row r="74" spans="1:16" ht="12.75" customHeight="1" thickBot="1">
      <c r="A74" s="1" t="str">
        <f t="shared" si="6"/>
        <v> AN 285.10 </v>
      </c>
      <c r="B74" s="3" t="str">
        <f t="shared" si="7"/>
        <v>I</v>
      </c>
      <c r="C74" s="1">
        <f t="shared" si="8"/>
        <v>29317.343000000001</v>
      </c>
      <c r="D74" s="2" t="str">
        <f t="shared" si="9"/>
        <v>vis</v>
      </c>
      <c r="E74" s="15">
        <f>VLOOKUP(C74,Active!C$21:E$971,3,FALSE)</f>
        <v>-24446.838154276054</v>
      </c>
      <c r="F74" s="3" t="s">
        <v>74</v>
      </c>
      <c r="G74" s="2" t="str">
        <f t="shared" si="10"/>
        <v>29317.343</v>
      </c>
      <c r="H74" s="1">
        <f t="shared" si="11"/>
        <v>-24447</v>
      </c>
      <c r="I74" s="16" t="s">
        <v>205</v>
      </c>
      <c r="J74" s="17" t="s">
        <v>206</v>
      </c>
      <c r="K74" s="16">
        <v>-24447</v>
      </c>
      <c r="L74" s="16" t="s">
        <v>207</v>
      </c>
      <c r="M74" s="17" t="s">
        <v>80</v>
      </c>
      <c r="N74" s="17"/>
      <c r="O74" s="18" t="s">
        <v>81</v>
      </c>
      <c r="P74" s="18" t="s">
        <v>82</v>
      </c>
    </row>
    <row r="75" spans="1:16" ht="12.75" customHeight="1" thickBot="1">
      <c r="A75" s="1" t="str">
        <f t="shared" ref="A75:A106" si="12">P75</f>
        <v> AN 285.10 </v>
      </c>
      <c r="B75" s="3" t="str">
        <f t="shared" ref="B75:B106" si="13">IF(H75=INT(H75),"I","II")</f>
        <v>I</v>
      </c>
      <c r="C75" s="1">
        <f t="shared" ref="C75:C106" si="14">1*G75</f>
        <v>29317.367999999999</v>
      </c>
      <c r="D75" s="2" t="str">
        <f t="shared" ref="D75:D106" si="15">VLOOKUP(F75,I$1:J$5,2,FALSE)</f>
        <v>vis</v>
      </c>
      <c r="E75" s="15">
        <f>VLOOKUP(C75,Active!C$21:E$971,3,FALSE)</f>
        <v>-24446.813625209605</v>
      </c>
      <c r="F75" s="3" t="s">
        <v>74</v>
      </c>
      <c r="G75" s="2" t="str">
        <f t="shared" ref="G75:G106" si="16">MID(I75,3,LEN(I75)-3)</f>
        <v>29317.368</v>
      </c>
      <c r="H75" s="1">
        <f t="shared" ref="H75:H106" si="17">1*K75</f>
        <v>-24447</v>
      </c>
      <c r="I75" s="16" t="s">
        <v>208</v>
      </c>
      <c r="J75" s="17" t="s">
        <v>209</v>
      </c>
      <c r="K75" s="16">
        <v>-24447</v>
      </c>
      <c r="L75" s="16" t="s">
        <v>210</v>
      </c>
      <c r="M75" s="17" t="s">
        <v>80</v>
      </c>
      <c r="N75" s="17"/>
      <c r="O75" s="18" t="s">
        <v>81</v>
      </c>
      <c r="P75" s="18" t="s">
        <v>82</v>
      </c>
    </row>
    <row r="76" spans="1:16" ht="12.75" customHeight="1" thickBot="1">
      <c r="A76" s="1" t="str">
        <f t="shared" si="12"/>
        <v> AN 285.10 </v>
      </c>
      <c r="B76" s="3" t="str">
        <f t="shared" si="13"/>
        <v>I</v>
      </c>
      <c r="C76" s="1">
        <f t="shared" si="14"/>
        <v>29646.544000000002</v>
      </c>
      <c r="D76" s="2" t="str">
        <f t="shared" si="15"/>
        <v>vis</v>
      </c>
      <c r="E76" s="15">
        <f>VLOOKUP(C76,Active!C$21:E$971,3,FALSE)</f>
        <v>-24123.838426058108</v>
      </c>
      <c r="F76" s="3" t="s">
        <v>74</v>
      </c>
      <c r="G76" s="2" t="str">
        <f t="shared" si="16"/>
        <v>29646.544</v>
      </c>
      <c r="H76" s="1">
        <f t="shared" si="17"/>
        <v>-24124</v>
      </c>
      <c r="I76" s="16" t="s">
        <v>211</v>
      </c>
      <c r="J76" s="17" t="s">
        <v>212</v>
      </c>
      <c r="K76" s="16">
        <v>-24124</v>
      </c>
      <c r="L76" s="16" t="s">
        <v>207</v>
      </c>
      <c r="M76" s="17" t="s">
        <v>80</v>
      </c>
      <c r="N76" s="17"/>
      <c r="O76" s="18" t="s">
        <v>81</v>
      </c>
      <c r="P76" s="18" t="s">
        <v>82</v>
      </c>
    </row>
    <row r="77" spans="1:16" ht="12.75" customHeight="1" thickBot="1">
      <c r="A77" s="1" t="str">
        <f t="shared" si="12"/>
        <v> AN 285.10 </v>
      </c>
      <c r="B77" s="3" t="str">
        <f t="shared" si="13"/>
        <v>I</v>
      </c>
      <c r="C77" s="1">
        <f t="shared" si="14"/>
        <v>29685.317999999999</v>
      </c>
      <c r="D77" s="2" t="str">
        <f t="shared" si="15"/>
        <v>vis</v>
      </c>
      <c r="E77" s="15">
        <f>VLOOKUP(C77,Active!C$21:E$971,3,FALSE)</f>
        <v>-24085.794825151908</v>
      </c>
      <c r="F77" s="3" t="s">
        <v>74</v>
      </c>
      <c r="G77" s="2" t="str">
        <f t="shared" si="16"/>
        <v>29685.318</v>
      </c>
      <c r="H77" s="1">
        <f t="shared" si="17"/>
        <v>-24086</v>
      </c>
      <c r="I77" s="16" t="s">
        <v>213</v>
      </c>
      <c r="J77" s="17" t="s">
        <v>214</v>
      </c>
      <c r="K77" s="16">
        <v>-24086</v>
      </c>
      <c r="L77" s="16" t="s">
        <v>79</v>
      </c>
      <c r="M77" s="17" t="s">
        <v>80</v>
      </c>
      <c r="N77" s="17"/>
      <c r="O77" s="18" t="s">
        <v>81</v>
      </c>
      <c r="P77" s="18" t="s">
        <v>82</v>
      </c>
    </row>
    <row r="78" spans="1:16" ht="12.75" customHeight="1" thickBot="1">
      <c r="A78" s="1" t="str">
        <f t="shared" si="12"/>
        <v> AN 285.10 </v>
      </c>
      <c r="B78" s="3" t="str">
        <f t="shared" si="13"/>
        <v>I</v>
      </c>
      <c r="C78" s="1">
        <f t="shared" si="14"/>
        <v>29696.502</v>
      </c>
      <c r="D78" s="2" t="str">
        <f t="shared" si="15"/>
        <v>vis</v>
      </c>
      <c r="E78" s="15">
        <f>VLOOKUP(C78,Active!C$21:E$971,3,FALSE)</f>
        <v>-24074.821501983421</v>
      </c>
      <c r="F78" s="3" t="s">
        <v>74</v>
      </c>
      <c r="G78" s="2" t="str">
        <f t="shared" si="16"/>
        <v>29696.502</v>
      </c>
      <c r="H78" s="1">
        <f t="shared" si="17"/>
        <v>-24075</v>
      </c>
      <c r="I78" s="16" t="s">
        <v>215</v>
      </c>
      <c r="J78" s="17" t="s">
        <v>216</v>
      </c>
      <c r="K78" s="16">
        <v>-24075</v>
      </c>
      <c r="L78" s="16" t="s">
        <v>217</v>
      </c>
      <c r="M78" s="17" t="s">
        <v>80</v>
      </c>
      <c r="N78" s="17"/>
      <c r="O78" s="18" t="s">
        <v>81</v>
      </c>
      <c r="P78" s="18" t="s">
        <v>82</v>
      </c>
    </row>
    <row r="79" spans="1:16" ht="12.75" customHeight="1" thickBot="1">
      <c r="A79" s="1" t="str">
        <f t="shared" si="12"/>
        <v> AN 285.10 </v>
      </c>
      <c r="B79" s="3" t="str">
        <f t="shared" si="13"/>
        <v>II</v>
      </c>
      <c r="C79" s="1">
        <f t="shared" si="14"/>
        <v>29717.350999999999</v>
      </c>
      <c r="D79" s="2" t="str">
        <f t="shared" si="15"/>
        <v>vis</v>
      </c>
      <c r="E79" s="15">
        <f>VLOOKUP(C79,Active!C$21:E$971,3,FALSE)</f>
        <v>-24054.365241724139</v>
      </c>
      <c r="F79" s="3" t="s">
        <v>74</v>
      </c>
      <c r="G79" s="2" t="str">
        <f t="shared" si="16"/>
        <v>29717.351</v>
      </c>
      <c r="H79" s="1">
        <f t="shared" si="17"/>
        <v>-24054.5</v>
      </c>
      <c r="I79" s="16" t="s">
        <v>218</v>
      </c>
      <c r="J79" s="17" t="s">
        <v>219</v>
      </c>
      <c r="K79" s="16">
        <v>-24054.5</v>
      </c>
      <c r="L79" s="16" t="s">
        <v>145</v>
      </c>
      <c r="M79" s="17" t="s">
        <v>80</v>
      </c>
      <c r="N79" s="17"/>
      <c r="O79" s="18" t="s">
        <v>81</v>
      </c>
      <c r="P79" s="18" t="s">
        <v>82</v>
      </c>
    </row>
    <row r="80" spans="1:16" ht="12.75" customHeight="1" thickBot="1">
      <c r="A80" s="1" t="str">
        <f t="shared" si="12"/>
        <v> AN 285.10 </v>
      </c>
      <c r="B80" s="3" t="str">
        <f t="shared" si="13"/>
        <v>II</v>
      </c>
      <c r="C80" s="1">
        <f t="shared" si="14"/>
        <v>30260.63</v>
      </c>
      <c r="D80" s="2" t="str">
        <f t="shared" si="15"/>
        <v>vis</v>
      </c>
      <c r="E80" s="15">
        <f>VLOOKUP(C80,Active!C$21:E$971,3,FALSE)</f>
        <v>-23521.320173979762</v>
      </c>
      <c r="F80" s="3" t="s">
        <v>74</v>
      </c>
      <c r="G80" s="2" t="str">
        <f t="shared" si="16"/>
        <v>30260.630</v>
      </c>
      <c r="H80" s="1">
        <f t="shared" si="17"/>
        <v>-23521.5</v>
      </c>
      <c r="I80" s="16" t="s">
        <v>220</v>
      </c>
      <c r="J80" s="17" t="s">
        <v>221</v>
      </c>
      <c r="K80" s="16">
        <v>-23521.5</v>
      </c>
      <c r="L80" s="16" t="s">
        <v>222</v>
      </c>
      <c r="M80" s="17" t="s">
        <v>80</v>
      </c>
      <c r="N80" s="17"/>
      <c r="O80" s="18" t="s">
        <v>81</v>
      </c>
      <c r="P80" s="18" t="s">
        <v>82</v>
      </c>
    </row>
    <row r="81" spans="1:16" ht="12.75" customHeight="1" thickBot="1">
      <c r="A81" s="1" t="str">
        <f t="shared" si="12"/>
        <v> AN 285.10 </v>
      </c>
      <c r="B81" s="3" t="str">
        <f t="shared" si="13"/>
        <v>II</v>
      </c>
      <c r="C81" s="1">
        <f t="shared" si="14"/>
        <v>30261.627</v>
      </c>
      <c r="D81" s="2" t="str">
        <f t="shared" si="15"/>
        <v>vis</v>
      </c>
      <c r="E81" s="15">
        <f>VLOOKUP(C81,Active!C$21:E$971,3,FALSE)</f>
        <v>-23520.34195480961</v>
      </c>
      <c r="F81" s="3" t="s">
        <v>74</v>
      </c>
      <c r="G81" s="2" t="str">
        <f t="shared" si="16"/>
        <v>30261.627</v>
      </c>
      <c r="H81" s="1">
        <f t="shared" si="17"/>
        <v>-23520.5</v>
      </c>
      <c r="I81" s="16" t="s">
        <v>223</v>
      </c>
      <c r="J81" s="17" t="s">
        <v>224</v>
      </c>
      <c r="K81" s="16">
        <v>-23520.5</v>
      </c>
      <c r="L81" s="16" t="s">
        <v>225</v>
      </c>
      <c r="M81" s="17" t="s">
        <v>80</v>
      </c>
      <c r="N81" s="17"/>
      <c r="O81" s="18" t="s">
        <v>81</v>
      </c>
      <c r="P81" s="18" t="s">
        <v>82</v>
      </c>
    </row>
    <row r="82" spans="1:16" ht="12.75" customHeight="1" thickBot="1">
      <c r="A82" s="1" t="str">
        <f t="shared" si="12"/>
        <v> AN 285.10 </v>
      </c>
      <c r="B82" s="3" t="str">
        <f t="shared" si="13"/>
        <v>I</v>
      </c>
      <c r="C82" s="1">
        <f t="shared" si="14"/>
        <v>30433.385999999999</v>
      </c>
      <c r="D82" s="2" t="str">
        <f t="shared" si="15"/>
        <v>vis</v>
      </c>
      <c r="E82" s="15">
        <f>VLOOKUP(C82,Active!C$21:E$971,3,FALSE)</f>
        <v>-23351.818437812442</v>
      </c>
      <c r="F82" s="3" t="s">
        <v>74</v>
      </c>
      <c r="G82" s="2" t="str">
        <f t="shared" si="16"/>
        <v>30433.386</v>
      </c>
      <c r="H82" s="1">
        <f t="shared" si="17"/>
        <v>-23352</v>
      </c>
      <c r="I82" s="16" t="s">
        <v>226</v>
      </c>
      <c r="J82" s="17" t="s">
        <v>227</v>
      </c>
      <c r="K82" s="16">
        <v>-23352</v>
      </c>
      <c r="L82" s="16" t="s">
        <v>165</v>
      </c>
      <c r="M82" s="17" t="s">
        <v>80</v>
      </c>
      <c r="N82" s="17"/>
      <c r="O82" s="18" t="s">
        <v>81</v>
      </c>
      <c r="P82" s="18" t="s">
        <v>82</v>
      </c>
    </row>
    <row r="83" spans="1:16" ht="12.75" customHeight="1" thickBot="1">
      <c r="A83" s="1" t="str">
        <f t="shared" si="12"/>
        <v> AN 285.10 </v>
      </c>
      <c r="B83" s="3" t="str">
        <f t="shared" si="13"/>
        <v>I</v>
      </c>
      <c r="C83" s="1">
        <f t="shared" si="14"/>
        <v>30750.331999999999</v>
      </c>
      <c r="D83" s="2" t="str">
        <f t="shared" si="15"/>
        <v>vis</v>
      </c>
      <c r="E83" s="15">
        <f>VLOOKUP(C83,Active!C$21:E$971,3,FALSE)</f>
        <v>-23040.842857969841</v>
      </c>
      <c r="F83" s="3" t="s">
        <v>74</v>
      </c>
      <c r="G83" s="2" t="str">
        <f t="shared" si="16"/>
        <v>30750.332</v>
      </c>
      <c r="H83" s="1">
        <f t="shared" si="17"/>
        <v>-23041</v>
      </c>
      <c r="I83" s="16" t="s">
        <v>228</v>
      </c>
      <c r="J83" s="17" t="s">
        <v>229</v>
      </c>
      <c r="K83" s="16">
        <v>-23041</v>
      </c>
      <c r="L83" s="16" t="s">
        <v>230</v>
      </c>
      <c r="M83" s="17" t="s">
        <v>80</v>
      </c>
      <c r="N83" s="17"/>
      <c r="O83" s="18" t="s">
        <v>81</v>
      </c>
      <c r="P83" s="18" t="s">
        <v>82</v>
      </c>
    </row>
    <row r="84" spans="1:16" ht="12.75" customHeight="1" thickBot="1">
      <c r="A84" s="1" t="str">
        <f t="shared" si="12"/>
        <v> AN 285.10 </v>
      </c>
      <c r="B84" s="3" t="str">
        <f t="shared" si="13"/>
        <v>II</v>
      </c>
      <c r="C84" s="1">
        <f t="shared" si="14"/>
        <v>30998.591</v>
      </c>
      <c r="D84" s="2" t="str">
        <f t="shared" si="15"/>
        <v>vis</v>
      </c>
      <c r="E84" s="15">
        <f>VLOOKUP(C84,Active!C$21:E$971,3,FALSE)</f>
        <v>-22797.260397625978</v>
      </c>
      <c r="F84" s="3" t="s">
        <v>74</v>
      </c>
      <c r="G84" s="2" t="str">
        <f t="shared" si="16"/>
        <v>30998.591</v>
      </c>
      <c r="H84" s="1">
        <f t="shared" si="17"/>
        <v>-22797.5</v>
      </c>
      <c r="I84" s="16" t="s">
        <v>231</v>
      </c>
      <c r="J84" s="17" t="s">
        <v>232</v>
      </c>
      <c r="K84" s="16">
        <v>-22797.5</v>
      </c>
      <c r="L84" s="16" t="s">
        <v>180</v>
      </c>
      <c r="M84" s="17" t="s">
        <v>80</v>
      </c>
      <c r="N84" s="17"/>
      <c r="O84" s="18" t="s">
        <v>81</v>
      </c>
      <c r="P84" s="18" t="s">
        <v>82</v>
      </c>
    </row>
    <row r="85" spans="1:16" ht="12.75" customHeight="1" thickBot="1">
      <c r="A85" s="1" t="str">
        <f t="shared" si="12"/>
        <v> AN 285.10 </v>
      </c>
      <c r="B85" s="3" t="str">
        <f t="shared" si="13"/>
        <v>I</v>
      </c>
      <c r="C85" s="1">
        <f t="shared" si="14"/>
        <v>31028.633000000002</v>
      </c>
      <c r="D85" s="2" t="str">
        <f t="shared" si="15"/>
        <v>vis</v>
      </c>
      <c r="E85" s="15">
        <f>VLOOKUP(C85,Active!C$21:E$971,3,FALSE)</f>
        <v>-22767.784309050538</v>
      </c>
      <c r="F85" s="3" t="s">
        <v>74</v>
      </c>
      <c r="G85" s="2" t="str">
        <f t="shared" si="16"/>
        <v>31028.633</v>
      </c>
      <c r="H85" s="1">
        <f t="shared" si="17"/>
        <v>-22768</v>
      </c>
      <c r="I85" s="16" t="s">
        <v>233</v>
      </c>
      <c r="J85" s="17" t="s">
        <v>234</v>
      </c>
      <c r="K85" s="16">
        <v>-22768</v>
      </c>
      <c r="L85" s="16" t="s">
        <v>117</v>
      </c>
      <c r="M85" s="17" t="s">
        <v>80</v>
      </c>
      <c r="N85" s="17"/>
      <c r="O85" s="18" t="s">
        <v>81</v>
      </c>
      <c r="P85" s="18" t="s">
        <v>82</v>
      </c>
    </row>
    <row r="86" spans="1:16" ht="12.75" customHeight="1" thickBot="1">
      <c r="A86" s="1" t="str">
        <f t="shared" si="12"/>
        <v> AN 285.10 </v>
      </c>
      <c r="B86" s="3" t="str">
        <f t="shared" si="13"/>
        <v>I</v>
      </c>
      <c r="C86" s="1">
        <f t="shared" si="14"/>
        <v>31030.483</v>
      </c>
      <c r="D86" s="2" t="str">
        <f t="shared" si="15"/>
        <v>vis</v>
      </c>
      <c r="E86" s="15">
        <f>VLOOKUP(C86,Active!C$21:E$971,3,FALSE)</f>
        <v>-22765.969158133004</v>
      </c>
      <c r="F86" s="3" t="s">
        <v>74</v>
      </c>
      <c r="G86" s="2" t="str">
        <f t="shared" si="16"/>
        <v>31030.483</v>
      </c>
      <c r="H86" s="1">
        <f t="shared" si="17"/>
        <v>-22766</v>
      </c>
      <c r="I86" s="16" t="s">
        <v>235</v>
      </c>
      <c r="J86" s="17" t="s">
        <v>236</v>
      </c>
      <c r="K86" s="16">
        <v>-22766</v>
      </c>
      <c r="L86" s="16" t="s">
        <v>237</v>
      </c>
      <c r="M86" s="17" t="s">
        <v>80</v>
      </c>
      <c r="N86" s="17"/>
      <c r="O86" s="18" t="s">
        <v>81</v>
      </c>
      <c r="P86" s="18" t="s">
        <v>82</v>
      </c>
    </row>
    <row r="87" spans="1:16" ht="12.75" customHeight="1" thickBot="1">
      <c r="A87" s="1" t="str">
        <f t="shared" si="12"/>
        <v> AN 285.10 </v>
      </c>
      <c r="B87" s="3" t="str">
        <f t="shared" si="13"/>
        <v>I</v>
      </c>
      <c r="C87" s="1">
        <f t="shared" si="14"/>
        <v>31503.418000000001</v>
      </c>
      <c r="D87" s="2" t="str">
        <f t="shared" si="15"/>
        <v>vis</v>
      </c>
      <c r="E87" s="15">
        <f>VLOOKUP(C87,Active!C$21:E$971,3,FALSE)</f>
        <v>-22301.942996411886</v>
      </c>
      <c r="F87" s="3" t="s">
        <v>74</v>
      </c>
      <c r="G87" s="2" t="str">
        <f t="shared" si="16"/>
        <v>31503.418</v>
      </c>
      <c r="H87" s="1">
        <f t="shared" si="17"/>
        <v>-22302</v>
      </c>
      <c r="I87" s="16" t="s">
        <v>238</v>
      </c>
      <c r="J87" s="17" t="s">
        <v>239</v>
      </c>
      <c r="K87" s="16">
        <v>-22302</v>
      </c>
      <c r="L87" s="16" t="s">
        <v>240</v>
      </c>
      <c r="M87" s="17" t="s">
        <v>80</v>
      </c>
      <c r="N87" s="17"/>
      <c r="O87" s="18" t="s">
        <v>81</v>
      </c>
      <c r="P87" s="18" t="s">
        <v>82</v>
      </c>
    </row>
    <row r="88" spans="1:16" ht="12.75" customHeight="1" thickBot="1">
      <c r="A88" s="1" t="str">
        <f t="shared" si="12"/>
        <v> AN 285.10 </v>
      </c>
      <c r="B88" s="3" t="str">
        <f t="shared" si="13"/>
        <v>I</v>
      </c>
      <c r="C88" s="1">
        <f t="shared" si="14"/>
        <v>31503.445</v>
      </c>
      <c r="D88" s="2" t="str">
        <f t="shared" si="15"/>
        <v>vis</v>
      </c>
      <c r="E88" s="15">
        <f>VLOOKUP(C88,Active!C$21:E$971,3,FALSE)</f>
        <v>-22301.916505020119</v>
      </c>
      <c r="F88" s="3" t="s">
        <v>74</v>
      </c>
      <c r="G88" s="2" t="str">
        <f t="shared" si="16"/>
        <v>31503.445</v>
      </c>
      <c r="H88" s="1">
        <f t="shared" si="17"/>
        <v>-22302</v>
      </c>
      <c r="I88" s="16" t="s">
        <v>241</v>
      </c>
      <c r="J88" s="17" t="s">
        <v>242</v>
      </c>
      <c r="K88" s="16">
        <v>-22302</v>
      </c>
      <c r="L88" s="16" t="s">
        <v>243</v>
      </c>
      <c r="M88" s="17" t="s">
        <v>80</v>
      </c>
      <c r="N88" s="17"/>
      <c r="O88" s="18" t="s">
        <v>81</v>
      </c>
      <c r="P88" s="18" t="s">
        <v>82</v>
      </c>
    </row>
    <row r="89" spans="1:16" ht="12.75" customHeight="1" thickBot="1">
      <c r="A89" s="1" t="str">
        <f t="shared" si="12"/>
        <v> AN 285.10 </v>
      </c>
      <c r="B89" s="3" t="str">
        <f t="shared" si="13"/>
        <v>I</v>
      </c>
      <c r="C89" s="1">
        <f t="shared" si="14"/>
        <v>31503.473999999998</v>
      </c>
      <c r="D89" s="2" t="str">
        <f t="shared" si="15"/>
        <v>vis</v>
      </c>
      <c r="E89" s="15">
        <f>VLOOKUP(C89,Active!C$21:E$971,3,FALSE)</f>
        <v>-22301.888051303034</v>
      </c>
      <c r="F89" s="3" t="s">
        <v>74</v>
      </c>
      <c r="G89" s="2" t="str">
        <f t="shared" si="16"/>
        <v>31503.474</v>
      </c>
      <c r="H89" s="1">
        <f t="shared" si="17"/>
        <v>-22302</v>
      </c>
      <c r="I89" s="16" t="s">
        <v>244</v>
      </c>
      <c r="J89" s="17" t="s">
        <v>245</v>
      </c>
      <c r="K89" s="16">
        <v>-22302</v>
      </c>
      <c r="L89" s="16" t="s">
        <v>246</v>
      </c>
      <c r="M89" s="17" t="s">
        <v>80</v>
      </c>
      <c r="N89" s="17"/>
      <c r="O89" s="18" t="s">
        <v>81</v>
      </c>
      <c r="P89" s="18" t="s">
        <v>82</v>
      </c>
    </row>
    <row r="90" spans="1:16" ht="12.75" customHeight="1" thickBot="1">
      <c r="A90" s="1" t="str">
        <f t="shared" si="12"/>
        <v> AN 285.10 </v>
      </c>
      <c r="B90" s="3" t="str">
        <f t="shared" si="13"/>
        <v>I</v>
      </c>
      <c r="C90" s="1">
        <f t="shared" si="14"/>
        <v>31555.362000000001</v>
      </c>
      <c r="D90" s="2" t="str">
        <f t="shared" si="15"/>
        <v>vis</v>
      </c>
      <c r="E90" s="15">
        <f>VLOOKUP(C90,Active!C$21:E$971,3,FALSE)</f>
        <v>-22250.97748329816</v>
      </c>
      <c r="F90" s="3" t="s">
        <v>74</v>
      </c>
      <c r="G90" s="2" t="str">
        <f t="shared" si="16"/>
        <v>31555.362</v>
      </c>
      <c r="H90" s="1">
        <f t="shared" si="17"/>
        <v>-22251</v>
      </c>
      <c r="I90" s="16" t="s">
        <v>247</v>
      </c>
      <c r="J90" s="17" t="s">
        <v>248</v>
      </c>
      <c r="K90" s="16">
        <v>-22251</v>
      </c>
      <c r="L90" s="16" t="s">
        <v>249</v>
      </c>
      <c r="M90" s="17" t="s">
        <v>80</v>
      </c>
      <c r="N90" s="17"/>
      <c r="O90" s="18" t="s">
        <v>81</v>
      </c>
      <c r="P90" s="18" t="s">
        <v>82</v>
      </c>
    </row>
    <row r="91" spans="1:16" ht="12.75" customHeight="1" thickBot="1">
      <c r="A91" s="1" t="str">
        <f t="shared" si="12"/>
        <v> AN 285.10 </v>
      </c>
      <c r="B91" s="3" t="str">
        <f t="shared" si="13"/>
        <v>I</v>
      </c>
      <c r="C91" s="1">
        <f t="shared" si="14"/>
        <v>31873.428</v>
      </c>
      <c r="D91" s="2" t="str">
        <f t="shared" si="15"/>
        <v>vis</v>
      </c>
      <c r="E91" s="15">
        <f>VLOOKUP(C91,Active!C$21:E$971,3,FALSE)</f>
        <v>-21938.903001278457</v>
      </c>
      <c r="F91" s="3" t="s">
        <v>74</v>
      </c>
      <c r="G91" s="2" t="str">
        <f t="shared" si="16"/>
        <v>31873.428</v>
      </c>
      <c r="H91" s="1">
        <f t="shared" si="17"/>
        <v>-21939</v>
      </c>
      <c r="I91" s="16" t="s">
        <v>250</v>
      </c>
      <c r="J91" s="17" t="s">
        <v>251</v>
      </c>
      <c r="K91" s="16">
        <v>-21939</v>
      </c>
      <c r="L91" s="16" t="s">
        <v>252</v>
      </c>
      <c r="M91" s="17" t="s">
        <v>80</v>
      </c>
      <c r="N91" s="17"/>
      <c r="O91" s="18" t="s">
        <v>81</v>
      </c>
      <c r="P91" s="18" t="s">
        <v>82</v>
      </c>
    </row>
    <row r="92" spans="1:16" ht="12.75" customHeight="1" thickBot="1">
      <c r="A92" s="1" t="str">
        <f t="shared" si="12"/>
        <v> AN 285.10 </v>
      </c>
      <c r="B92" s="3" t="str">
        <f t="shared" si="13"/>
        <v>I</v>
      </c>
      <c r="C92" s="1">
        <f t="shared" si="14"/>
        <v>32614.384999999998</v>
      </c>
      <c r="D92" s="2" t="str">
        <f t="shared" si="15"/>
        <v>vis</v>
      </c>
      <c r="E92" s="15">
        <f>VLOOKUP(C92,Active!C$21:E$971,3,FALSE)</f>
        <v>-21211.903661600925</v>
      </c>
      <c r="F92" s="3" t="s">
        <v>74</v>
      </c>
      <c r="G92" s="2" t="str">
        <f t="shared" si="16"/>
        <v>32614.385</v>
      </c>
      <c r="H92" s="1">
        <f t="shared" si="17"/>
        <v>-21212</v>
      </c>
      <c r="I92" s="16" t="s">
        <v>253</v>
      </c>
      <c r="J92" s="17" t="s">
        <v>254</v>
      </c>
      <c r="K92" s="16">
        <v>-21212</v>
      </c>
      <c r="L92" s="16" t="s">
        <v>255</v>
      </c>
      <c r="M92" s="17" t="s">
        <v>80</v>
      </c>
      <c r="N92" s="17"/>
      <c r="O92" s="18" t="s">
        <v>81</v>
      </c>
      <c r="P92" s="18" t="s">
        <v>82</v>
      </c>
    </row>
    <row r="93" spans="1:16" ht="12.75" customHeight="1" thickBot="1">
      <c r="A93" s="1" t="str">
        <f t="shared" si="12"/>
        <v> AN 285.10 </v>
      </c>
      <c r="B93" s="3" t="str">
        <f t="shared" si="13"/>
        <v>I</v>
      </c>
      <c r="C93" s="1">
        <f t="shared" si="14"/>
        <v>32615.395</v>
      </c>
      <c r="D93" s="2" t="str">
        <f t="shared" si="15"/>
        <v>vis</v>
      </c>
      <c r="E93" s="15">
        <f>VLOOKUP(C93,Active!C$21:E$971,3,FALSE)</f>
        <v>-21210.912687316217</v>
      </c>
      <c r="F93" s="3" t="s">
        <v>74</v>
      </c>
      <c r="G93" s="2" t="str">
        <f t="shared" si="16"/>
        <v>32615.395</v>
      </c>
      <c r="H93" s="1">
        <f t="shared" si="17"/>
        <v>-21211</v>
      </c>
      <c r="I93" s="16" t="s">
        <v>256</v>
      </c>
      <c r="J93" s="17" t="s">
        <v>257</v>
      </c>
      <c r="K93" s="16">
        <v>-21211</v>
      </c>
      <c r="L93" s="16" t="s">
        <v>258</v>
      </c>
      <c r="M93" s="17" t="s">
        <v>80</v>
      </c>
      <c r="N93" s="17"/>
      <c r="O93" s="18" t="s">
        <v>81</v>
      </c>
      <c r="P93" s="18" t="s">
        <v>82</v>
      </c>
    </row>
    <row r="94" spans="1:16" ht="12.75" customHeight="1" thickBot="1">
      <c r="A94" s="1" t="str">
        <f t="shared" si="12"/>
        <v> AN 285.10 </v>
      </c>
      <c r="B94" s="3" t="str">
        <f t="shared" si="13"/>
        <v>I</v>
      </c>
      <c r="C94" s="1">
        <f t="shared" si="14"/>
        <v>32617.346000000001</v>
      </c>
      <c r="D94" s="2" t="str">
        <f t="shared" si="15"/>
        <v>vis</v>
      </c>
      <c r="E94" s="15">
        <f>VLOOKUP(C94,Active!C$21:E$971,3,FALSE)</f>
        <v>-21208.998438970211</v>
      </c>
      <c r="F94" s="3" t="s">
        <v>74</v>
      </c>
      <c r="G94" s="2" t="str">
        <f t="shared" si="16"/>
        <v>32617.346</v>
      </c>
      <c r="H94" s="1">
        <f t="shared" si="17"/>
        <v>-21209</v>
      </c>
      <c r="I94" s="16" t="s">
        <v>259</v>
      </c>
      <c r="J94" s="17" t="s">
        <v>260</v>
      </c>
      <c r="K94" s="16">
        <v>-21209</v>
      </c>
      <c r="L94" s="16" t="s">
        <v>261</v>
      </c>
      <c r="M94" s="17" t="s">
        <v>80</v>
      </c>
      <c r="N94" s="17"/>
      <c r="O94" s="18" t="s">
        <v>81</v>
      </c>
      <c r="P94" s="18" t="s">
        <v>82</v>
      </c>
    </row>
    <row r="95" spans="1:16" ht="12.75" customHeight="1" thickBot="1">
      <c r="A95" s="1" t="str">
        <f t="shared" si="12"/>
        <v> AN 285.10 </v>
      </c>
      <c r="B95" s="3" t="str">
        <f t="shared" si="13"/>
        <v>I</v>
      </c>
      <c r="C95" s="1">
        <f t="shared" si="14"/>
        <v>32885.508000000002</v>
      </c>
      <c r="D95" s="2" t="str">
        <f t="shared" si="15"/>
        <v>vis</v>
      </c>
      <c r="E95" s="15">
        <f>VLOOKUP(C95,Active!C$21:E$971,3,FALSE)</f>
        <v>-20945.887898241657</v>
      </c>
      <c r="F95" s="3" t="s">
        <v>74</v>
      </c>
      <c r="G95" s="2" t="str">
        <f t="shared" si="16"/>
        <v>32885.508</v>
      </c>
      <c r="H95" s="1">
        <f t="shared" si="17"/>
        <v>-20946</v>
      </c>
      <c r="I95" s="16" t="s">
        <v>262</v>
      </c>
      <c r="J95" s="17" t="s">
        <v>263</v>
      </c>
      <c r="K95" s="16">
        <v>-20946</v>
      </c>
      <c r="L95" s="16" t="s">
        <v>246</v>
      </c>
      <c r="M95" s="17" t="s">
        <v>80</v>
      </c>
      <c r="N95" s="17"/>
      <c r="O95" s="18" t="s">
        <v>81</v>
      </c>
      <c r="P95" s="18" t="s">
        <v>82</v>
      </c>
    </row>
    <row r="96" spans="1:16" ht="12.75" customHeight="1" thickBot="1">
      <c r="A96" s="1" t="str">
        <f t="shared" si="12"/>
        <v> AN 285.10 </v>
      </c>
      <c r="B96" s="3" t="str">
        <f t="shared" si="13"/>
        <v>I</v>
      </c>
      <c r="C96" s="1">
        <f t="shared" si="14"/>
        <v>32889.536</v>
      </c>
      <c r="D96" s="2" t="str">
        <f t="shared" si="15"/>
        <v>vis</v>
      </c>
      <c r="E96" s="15">
        <f>VLOOKUP(C96,Active!C$21:E$971,3,FALSE)</f>
        <v>-20941.935775054724</v>
      </c>
      <c r="F96" s="3" t="s">
        <v>74</v>
      </c>
      <c r="G96" s="2" t="str">
        <f t="shared" si="16"/>
        <v>32889.536</v>
      </c>
      <c r="H96" s="1">
        <f t="shared" si="17"/>
        <v>-20942</v>
      </c>
      <c r="I96" s="16" t="s">
        <v>264</v>
      </c>
      <c r="J96" s="17" t="s">
        <v>265</v>
      </c>
      <c r="K96" s="16">
        <v>-20942</v>
      </c>
      <c r="L96" s="16" t="s">
        <v>266</v>
      </c>
      <c r="M96" s="17" t="s">
        <v>80</v>
      </c>
      <c r="N96" s="17"/>
      <c r="O96" s="18" t="s">
        <v>81</v>
      </c>
      <c r="P96" s="18" t="s">
        <v>82</v>
      </c>
    </row>
    <row r="97" spans="1:16" ht="12.75" customHeight="1" thickBot="1">
      <c r="A97" s="1" t="str">
        <f t="shared" si="12"/>
        <v> AN 285.10 </v>
      </c>
      <c r="B97" s="3" t="str">
        <f t="shared" si="13"/>
        <v>I</v>
      </c>
      <c r="C97" s="1">
        <f t="shared" si="14"/>
        <v>32889.565999999999</v>
      </c>
      <c r="D97" s="2" t="str">
        <f t="shared" si="15"/>
        <v>vis</v>
      </c>
      <c r="E97" s="15">
        <f>VLOOKUP(C97,Active!C$21:E$971,3,FALSE)</f>
        <v>-20941.906340174981</v>
      </c>
      <c r="F97" s="3" t="s">
        <v>74</v>
      </c>
      <c r="G97" s="2" t="str">
        <f t="shared" si="16"/>
        <v>32889.566</v>
      </c>
      <c r="H97" s="1">
        <f t="shared" si="17"/>
        <v>-20942</v>
      </c>
      <c r="I97" s="16" t="s">
        <v>267</v>
      </c>
      <c r="J97" s="17" t="s">
        <v>268</v>
      </c>
      <c r="K97" s="16">
        <v>-20942</v>
      </c>
      <c r="L97" s="16" t="s">
        <v>269</v>
      </c>
      <c r="M97" s="17" t="s">
        <v>80</v>
      </c>
      <c r="N97" s="17"/>
      <c r="O97" s="18" t="s">
        <v>81</v>
      </c>
      <c r="P97" s="18" t="s">
        <v>82</v>
      </c>
    </row>
    <row r="98" spans="1:16" ht="12.75" customHeight="1" thickBot="1">
      <c r="A98" s="1" t="str">
        <f t="shared" si="12"/>
        <v> AN 285.10 </v>
      </c>
      <c r="B98" s="3" t="str">
        <f t="shared" si="13"/>
        <v>I</v>
      </c>
      <c r="C98" s="1">
        <f t="shared" si="14"/>
        <v>32939.483</v>
      </c>
      <c r="D98" s="2" t="str">
        <f t="shared" si="15"/>
        <v>vis</v>
      </c>
      <c r="E98" s="15">
        <f>VLOOKUP(C98,Active!C$21:E$971,3,FALSE)</f>
        <v>-20892.929643769276</v>
      </c>
      <c r="F98" s="3" t="s">
        <v>74</v>
      </c>
      <c r="G98" s="2" t="str">
        <f t="shared" si="16"/>
        <v>32939.483</v>
      </c>
      <c r="H98" s="1">
        <f t="shared" si="17"/>
        <v>-20893</v>
      </c>
      <c r="I98" s="16" t="s">
        <v>270</v>
      </c>
      <c r="J98" s="17" t="s">
        <v>271</v>
      </c>
      <c r="K98" s="16">
        <v>-20893</v>
      </c>
      <c r="L98" s="16" t="s">
        <v>272</v>
      </c>
      <c r="M98" s="17" t="s">
        <v>80</v>
      </c>
      <c r="N98" s="17"/>
      <c r="O98" s="18" t="s">
        <v>81</v>
      </c>
      <c r="P98" s="18" t="s">
        <v>82</v>
      </c>
    </row>
    <row r="99" spans="1:16" ht="12.75" customHeight="1" thickBot="1">
      <c r="A99" s="1" t="str">
        <f t="shared" si="12"/>
        <v> AN 285.10 </v>
      </c>
      <c r="B99" s="3" t="str">
        <f t="shared" si="13"/>
        <v>I</v>
      </c>
      <c r="C99" s="1">
        <f t="shared" si="14"/>
        <v>33306.466999999997</v>
      </c>
      <c r="D99" s="2" t="str">
        <f t="shared" si="15"/>
        <v>vis</v>
      </c>
      <c r="E99" s="15">
        <f>VLOOKUP(C99,Active!C$21:E$971,3,FALSE)</f>
        <v>-20532.858646839337</v>
      </c>
      <c r="F99" s="3" t="s">
        <v>74</v>
      </c>
      <c r="G99" s="2" t="str">
        <f t="shared" si="16"/>
        <v>33306.467</v>
      </c>
      <c r="H99" s="1">
        <f t="shared" si="17"/>
        <v>-20533</v>
      </c>
      <c r="I99" s="16" t="s">
        <v>273</v>
      </c>
      <c r="J99" s="17" t="s">
        <v>274</v>
      </c>
      <c r="K99" s="16">
        <v>-20533</v>
      </c>
      <c r="L99" s="16" t="s">
        <v>275</v>
      </c>
      <c r="M99" s="17" t="s">
        <v>80</v>
      </c>
      <c r="N99" s="17"/>
      <c r="O99" s="18" t="s">
        <v>81</v>
      </c>
      <c r="P99" s="18" t="s">
        <v>82</v>
      </c>
    </row>
    <row r="100" spans="1:16" ht="12.75" customHeight="1" thickBot="1">
      <c r="A100" s="1" t="str">
        <f t="shared" si="12"/>
        <v> AN 285.10 </v>
      </c>
      <c r="B100" s="3" t="str">
        <f t="shared" si="13"/>
        <v>I</v>
      </c>
      <c r="C100" s="1">
        <f t="shared" si="14"/>
        <v>33356.383000000002</v>
      </c>
      <c r="D100" s="2" t="str">
        <f t="shared" si="15"/>
        <v>vis</v>
      </c>
      <c r="E100" s="15">
        <f>VLOOKUP(C100,Active!C$21:E$971,3,FALSE)</f>
        <v>-20483.882931596283</v>
      </c>
      <c r="F100" s="3" t="s">
        <v>74</v>
      </c>
      <c r="G100" s="2" t="str">
        <f t="shared" si="16"/>
        <v>33356.383</v>
      </c>
      <c r="H100" s="1">
        <f t="shared" si="17"/>
        <v>-20484</v>
      </c>
      <c r="I100" s="16" t="s">
        <v>276</v>
      </c>
      <c r="J100" s="17" t="s">
        <v>277</v>
      </c>
      <c r="K100" s="16">
        <v>-20484</v>
      </c>
      <c r="L100" s="16" t="s">
        <v>278</v>
      </c>
      <c r="M100" s="17" t="s">
        <v>80</v>
      </c>
      <c r="N100" s="17"/>
      <c r="O100" s="18" t="s">
        <v>81</v>
      </c>
      <c r="P100" s="18" t="s">
        <v>82</v>
      </c>
    </row>
    <row r="101" spans="1:16" ht="12.75" customHeight="1" thickBot="1">
      <c r="A101" s="1" t="str">
        <f t="shared" si="12"/>
        <v> AN 285.10 </v>
      </c>
      <c r="B101" s="3" t="str">
        <f t="shared" si="13"/>
        <v>I</v>
      </c>
      <c r="C101" s="1">
        <f t="shared" si="14"/>
        <v>33357.362000000001</v>
      </c>
      <c r="D101" s="2" t="str">
        <f t="shared" si="15"/>
        <v>vis</v>
      </c>
      <c r="E101" s="15">
        <f>VLOOKUP(C101,Active!C$21:E$971,3,FALSE)</f>
        <v>-20482.922373353977</v>
      </c>
      <c r="F101" s="3" t="s">
        <v>74</v>
      </c>
      <c r="G101" s="2" t="str">
        <f t="shared" si="16"/>
        <v>33357.362</v>
      </c>
      <c r="H101" s="1">
        <f t="shared" si="17"/>
        <v>-20483</v>
      </c>
      <c r="I101" s="16" t="s">
        <v>279</v>
      </c>
      <c r="J101" s="17" t="s">
        <v>280</v>
      </c>
      <c r="K101" s="16">
        <v>-20483</v>
      </c>
      <c r="L101" s="16" t="s">
        <v>281</v>
      </c>
      <c r="M101" s="17" t="s">
        <v>80</v>
      </c>
      <c r="N101" s="17"/>
      <c r="O101" s="18" t="s">
        <v>81</v>
      </c>
      <c r="P101" s="18" t="s">
        <v>82</v>
      </c>
    </row>
    <row r="102" spans="1:16" ht="12.75" customHeight="1" thickBot="1">
      <c r="A102" s="1" t="str">
        <f t="shared" si="12"/>
        <v> AN 285.10 </v>
      </c>
      <c r="B102" s="3" t="str">
        <f t="shared" si="13"/>
        <v>I</v>
      </c>
      <c r="C102" s="1">
        <f t="shared" si="14"/>
        <v>33359.389000000003</v>
      </c>
      <c r="D102" s="2" t="str">
        <f t="shared" si="15"/>
        <v>vis</v>
      </c>
      <c r="E102" s="15">
        <f>VLOOKUP(C102,Active!C$21:E$971,3,FALSE)</f>
        <v>-20480.933556645952</v>
      </c>
      <c r="F102" s="3" t="s">
        <v>74</v>
      </c>
      <c r="G102" s="2" t="str">
        <f t="shared" si="16"/>
        <v>33359.389</v>
      </c>
      <c r="H102" s="1">
        <f t="shared" si="17"/>
        <v>-20481</v>
      </c>
      <c r="I102" s="16" t="s">
        <v>282</v>
      </c>
      <c r="J102" s="17" t="s">
        <v>283</v>
      </c>
      <c r="K102" s="16">
        <v>-20481</v>
      </c>
      <c r="L102" s="16" t="s">
        <v>284</v>
      </c>
      <c r="M102" s="17" t="s">
        <v>80</v>
      </c>
      <c r="N102" s="17"/>
      <c r="O102" s="18" t="s">
        <v>81</v>
      </c>
      <c r="P102" s="18" t="s">
        <v>82</v>
      </c>
    </row>
    <row r="103" spans="1:16" ht="12.75" customHeight="1" thickBot="1">
      <c r="A103" s="1" t="str">
        <f t="shared" si="12"/>
        <v> AN 285.10 </v>
      </c>
      <c r="B103" s="3" t="str">
        <f t="shared" si="13"/>
        <v>I</v>
      </c>
      <c r="C103" s="1">
        <f t="shared" si="14"/>
        <v>33630.527999999998</v>
      </c>
      <c r="D103" s="2" t="str">
        <f t="shared" si="15"/>
        <v>vis</v>
      </c>
      <c r="E103" s="15">
        <f>VLOOKUP(C103,Active!C$21:E$971,3,FALSE)</f>
        <v>-20214.902094684163</v>
      </c>
      <c r="F103" s="3" t="s">
        <v>74</v>
      </c>
      <c r="G103" s="2" t="str">
        <f t="shared" si="16"/>
        <v>33630.528</v>
      </c>
      <c r="H103" s="1">
        <f t="shared" si="17"/>
        <v>-20215</v>
      </c>
      <c r="I103" s="16" t="s">
        <v>285</v>
      </c>
      <c r="J103" s="17" t="s">
        <v>286</v>
      </c>
      <c r="K103" s="16">
        <v>-20215</v>
      </c>
      <c r="L103" s="16" t="s">
        <v>287</v>
      </c>
      <c r="M103" s="17" t="s">
        <v>80</v>
      </c>
      <c r="N103" s="17"/>
      <c r="O103" s="18" t="s">
        <v>81</v>
      </c>
      <c r="P103" s="18" t="s">
        <v>82</v>
      </c>
    </row>
    <row r="104" spans="1:16" ht="12.75" customHeight="1" thickBot="1">
      <c r="A104" s="1" t="str">
        <f t="shared" si="12"/>
        <v> AN 285.10 </v>
      </c>
      <c r="B104" s="3" t="str">
        <f t="shared" si="13"/>
        <v>I</v>
      </c>
      <c r="C104" s="1">
        <f t="shared" si="14"/>
        <v>33682.381999999998</v>
      </c>
      <c r="D104" s="2" t="str">
        <f t="shared" si="15"/>
        <v>vis</v>
      </c>
      <c r="E104" s="15">
        <f>VLOOKUP(C104,Active!C$21:E$971,3,FALSE)</f>
        <v>-20164.024886209663</v>
      </c>
      <c r="F104" s="3" t="s">
        <v>74</v>
      </c>
      <c r="G104" s="2" t="str">
        <f t="shared" si="16"/>
        <v>33682.382</v>
      </c>
      <c r="H104" s="1">
        <f t="shared" si="17"/>
        <v>-20164</v>
      </c>
      <c r="I104" s="16" t="s">
        <v>288</v>
      </c>
      <c r="J104" s="17" t="s">
        <v>289</v>
      </c>
      <c r="K104" s="16">
        <v>-20164</v>
      </c>
      <c r="L104" s="16" t="s">
        <v>290</v>
      </c>
      <c r="M104" s="17" t="s">
        <v>80</v>
      </c>
      <c r="N104" s="17"/>
      <c r="O104" s="18" t="s">
        <v>81</v>
      </c>
      <c r="P104" s="18" t="s">
        <v>82</v>
      </c>
    </row>
    <row r="105" spans="1:16" ht="12.75" customHeight="1" thickBot="1">
      <c r="A105" s="1" t="str">
        <f t="shared" si="12"/>
        <v> AN 285.10 </v>
      </c>
      <c r="B105" s="3" t="str">
        <f t="shared" si="13"/>
        <v>I</v>
      </c>
      <c r="C105" s="1">
        <f t="shared" si="14"/>
        <v>33950.58</v>
      </c>
      <c r="D105" s="2" t="str">
        <f t="shared" si="15"/>
        <v>vis</v>
      </c>
      <c r="E105" s="15">
        <f>VLOOKUP(C105,Active!C$21:E$971,3,FALSE)</f>
        <v>-19900.879023625414</v>
      </c>
      <c r="F105" s="3" t="s">
        <v>74</v>
      </c>
      <c r="G105" s="2" t="str">
        <f t="shared" si="16"/>
        <v>33950.580</v>
      </c>
      <c r="H105" s="1">
        <f t="shared" si="17"/>
        <v>-19901</v>
      </c>
      <c r="I105" s="16" t="s">
        <v>291</v>
      </c>
      <c r="J105" s="17" t="s">
        <v>292</v>
      </c>
      <c r="K105" s="16">
        <v>-19901</v>
      </c>
      <c r="L105" s="16" t="s">
        <v>293</v>
      </c>
      <c r="M105" s="17" t="s">
        <v>80</v>
      </c>
      <c r="N105" s="17"/>
      <c r="O105" s="18" t="s">
        <v>81</v>
      </c>
      <c r="P105" s="18" t="s">
        <v>82</v>
      </c>
    </row>
    <row r="106" spans="1:16" ht="12.75" customHeight="1" thickBot="1">
      <c r="A106" s="1" t="str">
        <f t="shared" si="12"/>
        <v> AN 285.10 </v>
      </c>
      <c r="B106" s="3" t="str">
        <f t="shared" si="13"/>
        <v>I</v>
      </c>
      <c r="C106" s="1">
        <f t="shared" si="14"/>
        <v>34475.366999999998</v>
      </c>
      <c r="D106" s="2" t="str">
        <f t="shared" si="15"/>
        <v>vis</v>
      </c>
      <c r="E106" s="15">
        <f>VLOOKUP(C106,Active!C$21:E$971,3,FALSE)</f>
        <v>-19385.97761575512</v>
      </c>
      <c r="F106" s="3" t="s">
        <v>74</v>
      </c>
      <c r="G106" s="2" t="str">
        <f t="shared" si="16"/>
        <v>34475.367</v>
      </c>
      <c r="H106" s="1">
        <f t="shared" si="17"/>
        <v>-19386</v>
      </c>
      <c r="I106" s="16" t="s">
        <v>294</v>
      </c>
      <c r="J106" s="17" t="s">
        <v>295</v>
      </c>
      <c r="K106" s="16">
        <v>-19386</v>
      </c>
      <c r="L106" s="16" t="s">
        <v>249</v>
      </c>
      <c r="M106" s="17" t="s">
        <v>80</v>
      </c>
      <c r="N106" s="17"/>
      <c r="O106" s="18" t="s">
        <v>81</v>
      </c>
      <c r="P106" s="18" t="s">
        <v>82</v>
      </c>
    </row>
    <row r="107" spans="1:16" ht="12.75" customHeight="1" thickBot="1">
      <c r="A107" s="1" t="str">
        <f t="shared" ref="A107:A138" si="18">P107</f>
        <v> AN 285.10 </v>
      </c>
      <c r="B107" s="3" t="str">
        <f t="shared" ref="B107:B138" si="19">IF(H107=INT(H107),"I","II")</f>
        <v>I</v>
      </c>
      <c r="C107" s="1">
        <f t="shared" ref="C107:C138" si="20">1*G107</f>
        <v>34698.608</v>
      </c>
      <c r="D107" s="2" t="str">
        <f t="shared" ref="D107:D138" si="21">VLOOKUP(F107,I$1:J$5,2,FALSE)</f>
        <v>vis</v>
      </c>
      <c r="E107" s="15">
        <f>VLOOKUP(C107,Active!C$21:E$971,3,FALSE)</f>
        <v>-19166.941882792271</v>
      </c>
      <c r="F107" s="3" t="s">
        <v>74</v>
      </c>
      <c r="G107" s="2" t="str">
        <f t="shared" ref="G107:G138" si="22">MID(I107,3,LEN(I107)-3)</f>
        <v>34698.608</v>
      </c>
      <c r="H107" s="1">
        <f t="shared" ref="H107:H138" si="23">1*K107</f>
        <v>-19167</v>
      </c>
      <c r="I107" s="16" t="s">
        <v>296</v>
      </c>
      <c r="J107" s="17" t="s">
        <v>297</v>
      </c>
      <c r="K107" s="16">
        <v>-19167</v>
      </c>
      <c r="L107" s="16" t="s">
        <v>136</v>
      </c>
      <c r="M107" s="17" t="s">
        <v>80</v>
      </c>
      <c r="N107" s="17"/>
      <c r="O107" s="18" t="s">
        <v>81</v>
      </c>
      <c r="P107" s="18" t="s">
        <v>82</v>
      </c>
    </row>
    <row r="108" spans="1:16" ht="12.75" customHeight="1" thickBot="1">
      <c r="A108" s="1" t="str">
        <f t="shared" si="18"/>
        <v> AN 285.10 </v>
      </c>
      <c r="B108" s="3" t="str">
        <f t="shared" si="19"/>
        <v>I</v>
      </c>
      <c r="C108" s="1">
        <f t="shared" si="20"/>
        <v>34747.480000000003</v>
      </c>
      <c r="D108" s="2" t="str">
        <f t="shared" si="21"/>
        <v>vis</v>
      </c>
      <c r="E108" s="15">
        <f>VLOOKUP(C108,Active!C$21:E$971,3,FALSE)</f>
        <v>-19118.990501364304</v>
      </c>
      <c r="F108" s="3" t="s">
        <v>74</v>
      </c>
      <c r="G108" s="2" t="str">
        <f t="shared" si="22"/>
        <v>34747.480</v>
      </c>
      <c r="H108" s="1">
        <f t="shared" si="23"/>
        <v>-19119</v>
      </c>
      <c r="I108" s="16" t="s">
        <v>298</v>
      </c>
      <c r="J108" s="17" t="s">
        <v>299</v>
      </c>
      <c r="K108" s="16">
        <v>-19119</v>
      </c>
      <c r="L108" s="16" t="s">
        <v>300</v>
      </c>
      <c r="M108" s="17" t="s">
        <v>80</v>
      </c>
      <c r="N108" s="17"/>
      <c r="O108" s="18" t="s">
        <v>81</v>
      </c>
      <c r="P108" s="18" t="s">
        <v>82</v>
      </c>
    </row>
    <row r="109" spans="1:16" ht="12.75" customHeight="1" thickBot="1">
      <c r="A109" s="1" t="str">
        <f t="shared" si="18"/>
        <v> AN 285.10 </v>
      </c>
      <c r="B109" s="3" t="str">
        <f t="shared" si="19"/>
        <v>I</v>
      </c>
      <c r="C109" s="1">
        <f t="shared" si="20"/>
        <v>35068.559999999998</v>
      </c>
      <c r="D109" s="2" t="str">
        <f t="shared" si="21"/>
        <v>vis</v>
      </c>
      <c r="E109" s="15">
        <f>VLOOKUP(C109,Active!C$21:E$971,3,FALSE)</f>
        <v>-18803.958795093011</v>
      </c>
      <c r="F109" s="3" t="s">
        <v>74</v>
      </c>
      <c r="G109" s="2" t="str">
        <f t="shared" si="22"/>
        <v>35068.560</v>
      </c>
      <c r="H109" s="1">
        <f t="shared" si="23"/>
        <v>-18804</v>
      </c>
      <c r="I109" s="16" t="s">
        <v>301</v>
      </c>
      <c r="J109" s="17" t="s">
        <v>302</v>
      </c>
      <c r="K109" s="16">
        <v>-18804</v>
      </c>
      <c r="L109" s="16" t="s">
        <v>303</v>
      </c>
      <c r="M109" s="17" t="s">
        <v>80</v>
      </c>
      <c r="N109" s="17"/>
      <c r="O109" s="18" t="s">
        <v>81</v>
      </c>
      <c r="P109" s="18" t="s">
        <v>82</v>
      </c>
    </row>
    <row r="110" spans="1:16" ht="12.75" customHeight="1" thickBot="1">
      <c r="A110" s="1" t="str">
        <f t="shared" si="18"/>
        <v> AN 285.10 </v>
      </c>
      <c r="B110" s="3" t="str">
        <f t="shared" si="19"/>
        <v>I</v>
      </c>
      <c r="C110" s="1">
        <f t="shared" si="20"/>
        <v>35161.339999999997</v>
      </c>
      <c r="D110" s="2" t="str">
        <f t="shared" si="21"/>
        <v>vis</v>
      </c>
      <c r="E110" s="15">
        <f>VLOOKUP(C110,Active!C$21:E$971,3,FALSE)</f>
        <v>-18712.926523672024</v>
      </c>
      <c r="F110" s="3" t="s">
        <v>74</v>
      </c>
      <c r="G110" s="2" t="str">
        <f t="shared" si="22"/>
        <v>35161.340</v>
      </c>
      <c r="H110" s="1">
        <f t="shared" si="23"/>
        <v>-18713</v>
      </c>
      <c r="I110" s="16" t="s">
        <v>304</v>
      </c>
      <c r="J110" s="17" t="s">
        <v>305</v>
      </c>
      <c r="K110" s="16">
        <v>-18713</v>
      </c>
      <c r="L110" s="16" t="s">
        <v>306</v>
      </c>
      <c r="M110" s="17" t="s">
        <v>80</v>
      </c>
      <c r="N110" s="17"/>
      <c r="O110" s="18" t="s">
        <v>81</v>
      </c>
      <c r="P110" s="18" t="s">
        <v>82</v>
      </c>
    </row>
    <row r="111" spans="1:16" ht="12.75" customHeight="1" thickBot="1">
      <c r="A111" s="1" t="str">
        <f t="shared" si="18"/>
        <v> AN 285.10 </v>
      </c>
      <c r="B111" s="3" t="str">
        <f t="shared" si="19"/>
        <v>I</v>
      </c>
      <c r="C111" s="1">
        <f t="shared" si="20"/>
        <v>35164.358999999997</v>
      </c>
      <c r="D111" s="2" t="str">
        <f t="shared" si="21"/>
        <v>vis</v>
      </c>
      <c r="E111" s="15">
        <f>VLOOKUP(C111,Active!C$21:E$971,3,FALSE)</f>
        <v>-18709.964393607141</v>
      </c>
      <c r="F111" s="3" t="s">
        <v>74</v>
      </c>
      <c r="G111" s="2" t="str">
        <f t="shared" si="22"/>
        <v>35164.359</v>
      </c>
      <c r="H111" s="1">
        <f t="shared" si="23"/>
        <v>-18710</v>
      </c>
      <c r="I111" s="16" t="s">
        <v>307</v>
      </c>
      <c r="J111" s="17" t="s">
        <v>308</v>
      </c>
      <c r="K111" s="16">
        <v>-18710</v>
      </c>
      <c r="L111" s="16" t="s">
        <v>309</v>
      </c>
      <c r="M111" s="17" t="s">
        <v>80</v>
      </c>
      <c r="N111" s="17"/>
      <c r="O111" s="18" t="s">
        <v>81</v>
      </c>
      <c r="P111" s="18" t="s">
        <v>82</v>
      </c>
    </row>
    <row r="112" spans="1:16" ht="12.75" customHeight="1" thickBot="1">
      <c r="A112" s="1" t="str">
        <f t="shared" si="18"/>
        <v> AN 285.10 </v>
      </c>
      <c r="B112" s="3" t="str">
        <f t="shared" si="19"/>
        <v>I</v>
      </c>
      <c r="C112" s="1">
        <f t="shared" si="20"/>
        <v>35165.374000000003</v>
      </c>
      <c r="D112" s="2" t="str">
        <f t="shared" si="21"/>
        <v>vis</v>
      </c>
      <c r="E112" s="15">
        <f>VLOOKUP(C112,Active!C$21:E$971,3,FALSE)</f>
        <v>-18708.968513509135</v>
      </c>
      <c r="F112" s="3" t="s">
        <v>74</v>
      </c>
      <c r="G112" s="2" t="str">
        <f t="shared" si="22"/>
        <v>35165.374</v>
      </c>
      <c r="H112" s="1">
        <f t="shared" si="23"/>
        <v>-18709</v>
      </c>
      <c r="I112" s="16" t="s">
        <v>310</v>
      </c>
      <c r="J112" s="17" t="s">
        <v>311</v>
      </c>
      <c r="K112" s="16">
        <v>-18709</v>
      </c>
      <c r="L112" s="16" t="s">
        <v>312</v>
      </c>
      <c r="M112" s="17" t="s">
        <v>80</v>
      </c>
      <c r="N112" s="17"/>
      <c r="O112" s="18" t="s">
        <v>81</v>
      </c>
      <c r="P112" s="18" t="s">
        <v>82</v>
      </c>
    </row>
    <row r="113" spans="1:16" ht="12.75" customHeight="1" thickBot="1">
      <c r="A113" s="1" t="str">
        <f t="shared" si="18"/>
        <v> AN 285.10 </v>
      </c>
      <c r="B113" s="3" t="str">
        <f t="shared" si="19"/>
        <v>II</v>
      </c>
      <c r="C113" s="1">
        <f t="shared" si="20"/>
        <v>35193.326999999997</v>
      </c>
      <c r="D113" s="2" t="str">
        <f t="shared" si="21"/>
        <v>vis</v>
      </c>
      <c r="E113" s="15">
        <f>VLOOKUP(C113,Active!C$21:E$971,3,FALSE)</f>
        <v>-18681.542073726527</v>
      </c>
      <c r="F113" s="3" t="s">
        <v>74</v>
      </c>
      <c r="G113" s="2" t="str">
        <f t="shared" si="22"/>
        <v>35193.327</v>
      </c>
      <c r="H113" s="1">
        <f t="shared" si="23"/>
        <v>-18681.5</v>
      </c>
      <c r="I113" s="16" t="s">
        <v>313</v>
      </c>
      <c r="J113" s="17" t="s">
        <v>314</v>
      </c>
      <c r="K113" s="16">
        <v>-18681.5</v>
      </c>
      <c r="L113" s="16" t="s">
        <v>315</v>
      </c>
      <c r="M113" s="17" t="s">
        <v>80</v>
      </c>
      <c r="N113" s="17"/>
      <c r="O113" s="18" t="s">
        <v>81</v>
      </c>
      <c r="P113" s="18" t="s">
        <v>82</v>
      </c>
    </row>
    <row r="114" spans="1:16" ht="12.75" customHeight="1" thickBot="1">
      <c r="A114" s="1" t="str">
        <f t="shared" si="18"/>
        <v> AN 285.10 </v>
      </c>
      <c r="B114" s="3" t="str">
        <f t="shared" si="19"/>
        <v>I</v>
      </c>
      <c r="C114" s="1">
        <f t="shared" si="20"/>
        <v>35216.364999999998</v>
      </c>
      <c r="D114" s="2" t="str">
        <f t="shared" si="21"/>
        <v>vis</v>
      </c>
      <c r="E114" s="15">
        <f>VLOOKUP(C114,Active!C$21:E$971,3,FALSE)</f>
        <v>-18658.938048408607</v>
      </c>
      <c r="F114" s="3" t="s">
        <v>74</v>
      </c>
      <c r="G114" s="2" t="str">
        <f t="shared" si="22"/>
        <v>35216.365</v>
      </c>
      <c r="H114" s="1">
        <f t="shared" si="23"/>
        <v>-18659</v>
      </c>
      <c r="I114" s="16" t="s">
        <v>316</v>
      </c>
      <c r="J114" s="17" t="s">
        <v>317</v>
      </c>
      <c r="K114" s="16">
        <v>-18659</v>
      </c>
      <c r="L114" s="16" t="s">
        <v>318</v>
      </c>
      <c r="M114" s="17" t="s">
        <v>80</v>
      </c>
      <c r="N114" s="17"/>
      <c r="O114" s="18" t="s">
        <v>81</v>
      </c>
      <c r="P114" s="18" t="s">
        <v>82</v>
      </c>
    </row>
    <row r="115" spans="1:16" ht="12.75" customHeight="1" thickBot="1">
      <c r="A115" s="1" t="str">
        <f t="shared" si="18"/>
        <v> AN 285.10 </v>
      </c>
      <c r="B115" s="3" t="str">
        <f t="shared" si="19"/>
        <v>I</v>
      </c>
      <c r="C115" s="1">
        <f t="shared" si="20"/>
        <v>35217.375999999997</v>
      </c>
      <c r="D115" s="2" t="str">
        <f t="shared" si="21"/>
        <v>vis</v>
      </c>
      <c r="E115" s="15">
        <f>VLOOKUP(C115,Active!C$21:E$971,3,FALSE)</f>
        <v>-18657.94609296124</v>
      </c>
      <c r="F115" s="3" t="s">
        <v>74</v>
      </c>
      <c r="G115" s="2" t="str">
        <f t="shared" si="22"/>
        <v>35217.376</v>
      </c>
      <c r="H115" s="1">
        <f t="shared" si="23"/>
        <v>-18658</v>
      </c>
      <c r="I115" s="16" t="s">
        <v>319</v>
      </c>
      <c r="J115" s="17" t="s">
        <v>320</v>
      </c>
      <c r="K115" s="16">
        <v>-18658</v>
      </c>
      <c r="L115" s="16" t="s">
        <v>321</v>
      </c>
      <c r="M115" s="17" t="s">
        <v>80</v>
      </c>
      <c r="N115" s="17"/>
      <c r="O115" s="18" t="s">
        <v>81</v>
      </c>
      <c r="P115" s="18" t="s">
        <v>82</v>
      </c>
    </row>
    <row r="116" spans="1:16" ht="12.75" customHeight="1" thickBot="1">
      <c r="A116" s="1" t="str">
        <f t="shared" si="18"/>
        <v> AN 285.10 </v>
      </c>
      <c r="B116" s="3" t="str">
        <f t="shared" si="19"/>
        <v>II</v>
      </c>
      <c r="C116" s="1">
        <f t="shared" si="20"/>
        <v>35454.491999999998</v>
      </c>
      <c r="D116" s="2" t="str">
        <f t="shared" si="21"/>
        <v>vis</v>
      </c>
      <c r="E116" s="15">
        <f>VLOOKUP(C116,Active!C$21:E$971,3,FALSE)</f>
        <v>-18425.296728116886</v>
      </c>
      <c r="F116" s="3" t="s">
        <v>74</v>
      </c>
      <c r="G116" s="2" t="str">
        <f t="shared" si="22"/>
        <v>35454.492</v>
      </c>
      <c r="H116" s="1">
        <f t="shared" si="23"/>
        <v>-18425.5</v>
      </c>
      <c r="I116" s="16" t="s">
        <v>322</v>
      </c>
      <c r="J116" s="17" t="s">
        <v>323</v>
      </c>
      <c r="K116" s="16">
        <v>-18425.5</v>
      </c>
      <c r="L116" s="16" t="s">
        <v>324</v>
      </c>
      <c r="M116" s="17" t="s">
        <v>80</v>
      </c>
      <c r="N116" s="17"/>
      <c r="O116" s="18" t="s">
        <v>81</v>
      </c>
      <c r="P116" s="18" t="s">
        <v>82</v>
      </c>
    </row>
    <row r="117" spans="1:16" ht="12.75" customHeight="1" thickBot="1">
      <c r="A117" s="1" t="str">
        <f t="shared" si="18"/>
        <v> AN 285.10 </v>
      </c>
      <c r="B117" s="3" t="str">
        <f t="shared" si="19"/>
        <v>II</v>
      </c>
      <c r="C117" s="1">
        <f t="shared" si="20"/>
        <v>35455.483999999997</v>
      </c>
      <c r="D117" s="2" t="str">
        <f t="shared" si="21"/>
        <v>vis</v>
      </c>
      <c r="E117" s="15">
        <f>VLOOKUP(C117,Active!C$21:E$971,3,FALSE)</f>
        <v>-18424.323414760027</v>
      </c>
      <c r="F117" s="3" t="s">
        <v>74</v>
      </c>
      <c r="G117" s="2" t="str">
        <f t="shared" si="22"/>
        <v>35455.484</v>
      </c>
      <c r="H117" s="1">
        <f t="shared" si="23"/>
        <v>-18424.5</v>
      </c>
      <c r="I117" s="16" t="s">
        <v>325</v>
      </c>
      <c r="J117" s="17" t="s">
        <v>326</v>
      </c>
      <c r="K117" s="16">
        <v>-18424.5</v>
      </c>
      <c r="L117" s="16" t="s">
        <v>327</v>
      </c>
      <c r="M117" s="17" t="s">
        <v>80</v>
      </c>
      <c r="N117" s="17"/>
      <c r="O117" s="18" t="s">
        <v>81</v>
      </c>
      <c r="P117" s="18" t="s">
        <v>82</v>
      </c>
    </row>
    <row r="118" spans="1:16" ht="12.75" customHeight="1" thickBot="1">
      <c r="A118" s="1" t="str">
        <f t="shared" si="18"/>
        <v> AN 285.10 </v>
      </c>
      <c r="B118" s="3" t="str">
        <f t="shared" si="19"/>
        <v>II</v>
      </c>
      <c r="C118" s="1">
        <f t="shared" si="20"/>
        <v>35461.491999999998</v>
      </c>
      <c r="D118" s="2" t="str">
        <f t="shared" si="21"/>
        <v>pg</v>
      </c>
      <c r="E118" s="15">
        <f>VLOOKUP(C118,Active!C$21:E$971,3,FALSE)</f>
        <v>-18418.42858951</v>
      </c>
      <c r="F118" s="3" t="str">
        <f>LEFT(M118,1)</f>
        <v>P</v>
      </c>
      <c r="G118" s="2" t="str">
        <f t="shared" si="22"/>
        <v>35461.492</v>
      </c>
      <c r="H118" s="1">
        <f t="shared" si="23"/>
        <v>-18418.5</v>
      </c>
      <c r="I118" s="16" t="s">
        <v>328</v>
      </c>
      <c r="J118" s="17" t="s">
        <v>329</v>
      </c>
      <c r="K118" s="16">
        <v>-18418.5</v>
      </c>
      <c r="L118" s="16" t="s">
        <v>330</v>
      </c>
      <c r="M118" s="17" t="s">
        <v>80</v>
      </c>
      <c r="N118" s="17"/>
      <c r="O118" s="18" t="s">
        <v>81</v>
      </c>
      <c r="P118" s="18" t="s">
        <v>82</v>
      </c>
    </row>
    <row r="119" spans="1:16" ht="12.75" customHeight="1" thickBot="1">
      <c r="A119" s="1" t="str">
        <f t="shared" si="18"/>
        <v> AN 285.10 </v>
      </c>
      <c r="B119" s="3" t="str">
        <f t="shared" si="19"/>
        <v>II</v>
      </c>
      <c r="C119" s="1">
        <f t="shared" si="20"/>
        <v>35461.527999999998</v>
      </c>
      <c r="D119" s="2" t="str">
        <f t="shared" si="21"/>
        <v>pg</v>
      </c>
      <c r="E119" s="15">
        <f>VLOOKUP(C119,Active!C$21:E$971,3,FALSE)</f>
        <v>-18418.393267654308</v>
      </c>
      <c r="F119" s="3" t="str">
        <f>LEFT(M119,1)</f>
        <v>P</v>
      </c>
      <c r="G119" s="2" t="str">
        <f t="shared" si="22"/>
        <v>35461.528</v>
      </c>
      <c r="H119" s="1">
        <f t="shared" si="23"/>
        <v>-18418.5</v>
      </c>
      <c r="I119" s="16" t="s">
        <v>331</v>
      </c>
      <c r="J119" s="17" t="s">
        <v>332</v>
      </c>
      <c r="K119" s="16">
        <v>-18418.5</v>
      </c>
      <c r="L119" s="16" t="s">
        <v>333</v>
      </c>
      <c r="M119" s="17" t="s">
        <v>80</v>
      </c>
      <c r="N119" s="17"/>
      <c r="O119" s="18" t="s">
        <v>81</v>
      </c>
      <c r="P119" s="18" t="s">
        <v>82</v>
      </c>
    </row>
    <row r="120" spans="1:16" ht="12.75" customHeight="1" thickBot="1">
      <c r="A120" s="1" t="str">
        <f t="shared" si="18"/>
        <v> AN 285.10 </v>
      </c>
      <c r="B120" s="3" t="str">
        <f t="shared" si="19"/>
        <v>II</v>
      </c>
      <c r="C120" s="1">
        <f t="shared" si="20"/>
        <v>35461.563999999998</v>
      </c>
      <c r="D120" s="2" t="str">
        <f t="shared" si="21"/>
        <v>pg</v>
      </c>
      <c r="E120" s="15">
        <f>VLOOKUP(C120,Active!C$21:E$971,3,FALSE)</f>
        <v>-18418.357945798616</v>
      </c>
      <c r="F120" s="3" t="str">
        <f>LEFT(M120,1)</f>
        <v>P</v>
      </c>
      <c r="G120" s="2" t="str">
        <f t="shared" si="22"/>
        <v>35461.564</v>
      </c>
      <c r="H120" s="1">
        <f t="shared" si="23"/>
        <v>-18418.5</v>
      </c>
      <c r="I120" s="16" t="s">
        <v>334</v>
      </c>
      <c r="J120" s="17" t="s">
        <v>335</v>
      </c>
      <c r="K120" s="16">
        <v>-18418.5</v>
      </c>
      <c r="L120" s="16" t="s">
        <v>336</v>
      </c>
      <c r="M120" s="17" t="s">
        <v>80</v>
      </c>
      <c r="N120" s="17"/>
      <c r="O120" s="18" t="s">
        <v>81</v>
      </c>
      <c r="P120" s="18" t="s">
        <v>82</v>
      </c>
    </row>
    <row r="121" spans="1:16" ht="12.75" customHeight="1" thickBot="1">
      <c r="A121" s="1" t="str">
        <f t="shared" si="18"/>
        <v> AN 285.10 </v>
      </c>
      <c r="B121" s="3" t="str">
        <f t="shared" si="19"/>
        <v>I</v>
      </c>
      <c r="C121" s="1">
        <f t="shared" si="20"/>
        <v>35480.419000000002</v>
      </c>
      <c r="D121" s="2" t="str">
        <f t="shared" si="21"/>
        <v>pg</v>
      </c>
      <c r="E121" s="15">
        <f>VLOOKUP(C121,Active!C$21:E$971,3,FALSE)</f>
        <v>-18399.858123879632</v>
      </c>
      <c r="F121" s="3" t="str">
        <f>LEFT(M121,1)</f>
        <v>P</v>
      </c>
      <c r="G121" s="2" t="str">
        <f t="shared" si="22"/>
        <v>35480.419</v>
      </c>
      <c r="H121" s="1">
        <f t="shared" si="23"/>
        <v>-18400</v>
      </c>
      <c r="I121" s="16" t="s">
        <v>337</v>
      </c>
      <c r="J121" s="17" t="s">
        <v>338</v>
      </c>
      <c r="K121" s="16">
        <v>-18400</v>
      </c>
      <c r="L121" s="16" t="s">
        <v>336</v>
      </c>
      <c r="M121" s="17" t="s">
        <v>80</v>
      </c>
      <c r="N121" s="17"/>
      <c r="O121" s="18" t="s">
        <v>81</v>
      </c>
      <c r="P121" s="18" t="s">
        <v>82</v>
      </c>
    </row>
    <row r="122" spans="1:16" ht="12.75" customHeight="1" thickBot="1">
      <c r="A122" s="1" t="str">
        <f t="shared" si="18"/>
        <v> AN 285.10 </v>
      </c>
      <c r="B122" s="3" t="str">
        <f t="shared" si="19"/>
        <v>I</v>
      </c>
      <c r="C122" s="1">
        <f t="shared" si="20"/>
        <v>35483.417000000001</v>
      </c>
      <c r="D122" s="2" t="str">
        <f t="shared" si="21"/>
        <v>pg</v>
      </c>
      <c r="E122" s="15">
        <f>VLOOKUP(C122,Active!C$21:E$971,3,FALSE)</f>
        <v>-18396.916598230571</v>
      </c>
      <c r="F122" s="3" t="str">
        <f>LEFT(M122,1)</f>
        <v>P</v>
      </c>
      <c r="G122" s="2" t="str">
        <f t="shared" si="22"/>
        <v>35483.417</v>
      </c>
      <c r="H122" s="1">
        <f t="shared" si="23"/>
        <v>-18397</v>
      </c>
      <c r="I122" s="16" t="s">
        <v>339</v>
      </c>
      <c r="J122" s="17" t="s">
        <v>340</v>
      </c>
      <c r="K122" s="16">
        <v>-18397</v>
      </c>
      <c r="L122" s="16" t="s">
        <v>243</v>
      </c>
      <c r="M122" s="17" t="s">
        <v>80</v>
      </c>
      <c r="N122" s="17"/>
      <c r="O122" s="18" t="s">
        <v>81</v>
      </c>
      <c r="P122" s="18" t="s">
        <v>82</v>
      </c>
    </row>
    <row r="123" spans="1:16" ht="12.75" customHeight="1" thickBot="1">
      <c r="A123" s="1" t="str">
        <f t="shared" si="18"/>
        <v> AN 285.10 </v>
      </c>
      <c r="B123" s="3" t="str">
        <f t="shared" si="19"/>
        <v>I</v>
      </c>
      <c r="C123" s="1">
        <f t="shared" si="20"/>
        <v>35536.32</v>
      </c>
      <c r="D123" s="2" t="str">
        <f t="shared" si="21"/>
        <v>vis</v>
      </c>
      <c r="E123" s="15">
        <f>VLOOKUP(C123,Active!C$21:E$971,3,FALSE)</f>
        <v>-18345.010150127699</v>
      </c>
      <c r="F123" s="3" t="s">
        <v>74</v>
      </c>
      <c r="G123" s="2" t="str">
        <f t="shared" si="22"/>
        <v>35536.320</v>
      </c>
      <c r="H123" s="1">
        <f t="shared" si="23"/>
        <v>-18345</v>
      </c>
      <c r="I123" s="16" t="s">
        <v>341</v>
      </c>
      <c r="J123" s="17" t="s">
        <v>342</v>
      </c>
      <c r="K123" s="16">
        <v>-18345</v>
      </c>
      <c r="L123" s="16" t="s">
        <v>343</v>
      </c>
      <c r="M123" s="17" t="s">
        <v>80</v>
      </c>
      <c r="N123" s="17"/>
      <c r="O123" s="18" t="s">
        <v>81</v>
      </c>
      <c r="P123" s="18" t="s">
        <v>82</v>
      </c>
    </row>
    <row r="124" spans="1:16" ht="12.75" customHeight="1" thickBot="1">
      <c r="A124" s="1" t="str">
        <f t="shared" si="18"/>
        <v> AN 285.10 </v>
      </c>
      <c r="B124" s="3" t="str">
        <f t="shared" si="19"/>
        <v>I</v>
      </c>
      <c r="C124" s="1">
        <f t="shared" si="20"/>
        <v>35536.343000000001</v>
      </c>
      <c r="D124" s="2" t="str">
        <f t="shared" si="21"/>
        <v>vis</v>
      </c>
      <c r="E124" s="15">
        <f>VLOOKUP(C124,Active!C$21:E$971,3,FALSE)</f>
        <v>-18344.987583386563</v>
      </c>
      <c r="F124" s="3" t="s">
        <v>74</v>
      </c>
      <c r="G124" s="2" t="str">
        <f t="shared" si="22"/>
        <v>35536.343</v>
      </c>
      <c r="H124" s="1">
        <f t="shared" si="23"/>
        <v>-18345</v>
      </c>
      <c r="I124" s="16" t="s">
        <v>344</v>
      </c>
      <c r="J124" s="17" t="s">
        <v>345</v>
      </c>
      <c r="K124" s="16">
        <v>-18345</v>
      </c>
      <c r="L124" s="16" t="s">
        <v>346</v>
      </c>
      <c r="M124" s="17" t="s">
        <v>80</v>
      </c>
      <c r="N124" s="17"/>
      <c r="O124" s="18" t="s">
        <v>81</v>
      </c>
      <c r="P124" s="18" t="s">
        <v>82</v>
      </c>
    </row>
    <row r="125" spans="1:16" ht="12.75" customHeight="1" thickBot="1">
      <c r="A125" s="1" t="str">
        <f t="shared" si="18"/>
        <v> AN 285.10 </v>
      </c>
      <c r="B125" s="3" t="str">
        <f t="shared" si="19"/>
        <v>I</v>
      </c>
      <c r="C125" s="1">
        <f t="shared" si="20"/>
        <v>35536.419000000002</v>
      </c>
      <c r="D125" s="2" t="str">
        <f t="shared" si="21"/>
        <v>vis</v>
      </c>
      <c r="E125" s="15">
        <f>VLOOKUP(C125,Active!C$21:E$971,3,FALSE)</f>
        <v>-18344.913015024544</v>
      </c>
      <c r="F125" s="3" t="s">
        <v>74</v>
      </c>
      <c r="G125" s="2" t="str">
        <f t="shared" si="22"/>
        <v>35536.419</v>
      </c>
      <c r="H125" s="1">
        <f t="shared" si="23"/>
        <v>-18345</v>
      </c>
      <c r="I125" s="16" t="s">
        <v>347</v>
      </c>
      <c r="J125" s="17" t="s">
        <v>348</v>
      </c>
      <c r="K125" s="16">
        <v>-18345</v>
      </c>
      <c r="L125" s="16" t="s">
        <v>258</v>
      </c>
      <c r="M125" s="17" t="s">
        <v>80</v>
      </c>
      <c r="N125" s="17"/>
      <c r="O125" s="18" t="s">
        <v>81</v>
      </c>
      <c r="P125" s="18" t="s">
        <v>82</v>
      </c>
    </row>
    <row r="126" spans="1:16" ht="12.75" customHeight="1" thickBot="1">
      <c r="A126" s="1" t="str">
        <f t="shared" si="18"/>
        <v> AN 285.10 </v>
      </c>
      <c r="B126" s="3" t="str">
        <f t="shared" si="19"/>
        <v>I</v>
      </c>
      <c r="C126" s="1">
        <f t="shared" si="20"/>
        <v>35536.442999999999</v>
      </c>
      <c r="D126" s="2" t="str">
        <f t="shared" si="21"/>
        <v>vis</v>
      </c>
      <c r="E126" s="15">
        <f>VLOOKUP(C126,Active!C$21:E$971,3,FALSE)</f>
        <v>-18344.889467120749</v>
      </c>
      <c r="F126" s="3" t="s">
        <v>74</v>
      </c>
      <c r="G126" s="2" t="str">
        <f t="shared" si="22"/>
        <v>35536.443</v>
      </c>
      <c r="H126" s="1">
        <f t="shared" si="23"/>
        <v>-18345</v>
      </c>
      <c r="I126" s="16" t="s">
        <v>349</v>
      </c>
      <c r="J126" s="17" t="s">
        <v>350</v>
      </c>
      <c r="K126" s="16">
        <v>-18345</v>
      </c>
      <c r="L126" s="16" t="s">
        <v>351</v>
      </c>
      <c r="M126" s="17" t="s">
        <v>80</v>
      </c>
      <c r="N126" s="17"/>
      <c r="O126" s="18" t="s">
        <v>81</v>
      </c>
      <c r="P126" s="18" t="s">
        <v>82</v>
      </c>
    </row>
    <row r="127" spans="1:16" ht="12.75" customHeight="1" thickBot="1">
      <c r="A127" s="1" t="str">
        <f t="shared" si="18"/>
        <v> AN 285.10 </v>
      </c>
      <c r="B127" s="3" t="str">
        <f t="shared" si="19"/>
        <v>I</v>
      </c>
      <c r="C127" s="1">
        <f t="shared" si="20"/>
        <v>35537.366999999998</v>
      </c>
      <c r="D127" s="2" t="str">
        <f t="shared" si="21"/>
        <v>vis</v>
      </c>
      <c r="E127" s="15">
        <f>VLOOKUP(C127,Active!C$21:E$971,3,FALSE)</f>
        <v>-18343.982872824643</v>
      </c>
      <c r="F127" s="3" t="s">
        <v>74</v>
      </c>
      <c r="G127" s="2" t="str">
        <f t="shared" si="22"/>
        <v>35537.367</v>
      </c>
      <c r="H127" s="1">
        <f t="shared" si="23"/>
        <v>-18344</v>
      </c>
      <c r="I127" s="16" t="s">
        <v>352</v>
      </c>
      <c r="J127" s="17" t="s">
        <v>353</v>
      </c>
      <c r="K127" s="16">
        <v>-18344</v>
      </c>
      <c r="L127" s="16" t="s">
        <v>354</v>
      </c>
      <c r="M127" s="17" t="s">
        <v>80</v>
      </c>
      <c r="N127" s="17"/>
      <c r="O127" s="18" t="s">
        <v>81</v>
      </c>
      <c r="P127" s="18" t="s">
        <v>82</v>
      </c>
    </row>
    <row r="128" spans="1:16" ht="12.75" customHeight="1" thickBot="1">
      <c r="A128" s="1" t="str">
        <f t="shared" si="18"/>
        <v> AN 285.10 </v>
      </c>
      <c r="B128" s="3" t="str">
        <f t="shared" si="19"/>
        <v>I</v>
      </c>
      <c r="C128" s="1">
        <f t="shared" si="20"/>
        <v>35537.404999999999</v>
      </c>
      <c r="D128" s="2" t="str">
        <f t="shared" si="21"/>
        <v>vis</v>
      </c>
      <c r="E128" s="15">
        <f>VLOOKUP(C128,Active!C$21:E$971,3,FALSE)</f>
        <v>-18343.945588643634</v>
      </c>
      <c r="F128" s="3" t="s">
        <v>74</v>
      </c>
      <c r="G128" s="2" t="str">
        <f t="shared" si="22"/>
        <v>35537.405</v>
      </c>
      <c r="H128" s="1">
        <f t="shared" si="23"/>
        <v>-18344</v>
      </c>
      <c r="I128" s="16" t="s">
        <v>355</v>
      </c>
      <c r="J128" s="17" t="s">
        <v>356</v>
      </c>
      <c r="K128" s="16">
        <v>-18344</v>
      </c>
      <c r="L128" s="16" t="s">
        <v>321</v>
      </c>
      <c r="M128" s="17" t="s">
        <v>80</v>
      </c>
      <c r="N128" s="17"/>
      <c r="O128" s="18" t="s">
        <v>81</v>
      </c>
      <c r="P128" s="18" t="s">
        <v>82</v>
      </c>
    </row>
    <row r="129" spans="1:16" ht="12.75" customHeight="1" thickBot="1">
      <c r="A129" s="1" t="str">
        <f t="shared" si="18"/>
        <v> AN 285.10 </v>
      </c>
      <c r="B129" s="3" t="str">
        <f t="shared" si="19"/>
        <v>I</v>
      </c>
      <c r="C129" s="1">
        <f t="shared" si="20"/>
        <v>35537.423999999999</v>
      </c>
      <c r="D129" s="2" t="str">
        <f t="shared" si="21"/>
        <v>vis</v>
      </c>
      <c r="E129" s="15">
        <f>VLOOKUP(C129,Active!C$21:E$971,3,FALSE)</f>
        <v>-18343.926946553129</v>
      </c>
      <c r="F129" s="3" t="s">
        <v>74</v>
      </c>
      <c r="G129" s="2" t="str">
        <f t="shared" si="22"/>
        <v>35537.424</v>
      </c>
      <c r="H129" s="1">
        <f t="shared" si="23"/>
        <v>-18344</v>
      </c>
      <c r="I129" s="16" t="s">
        <v>357</v>
      </c>
      <c r="J129" s="17" t="s">
        <v>358</v>
      </c>
      <c r="K129" s="16">
        <v>-18344</v>
      </c>
      <c r="L129" s="16" t="s">
        <v>359</v>
      </c>
      <c r="M129" s="17" t="s">
        <v>80</v>
      </c>
      <c r="N129" s="17"/>
      <c r="O129" s="18" t="s">
        <v>81</v>
      </c>
      <c r="P129" s="18" t="s">
        <v>82</v>
      </c>
    </row>
    <row r="130" spans="1:16" ht="12.75" customHeight="1" thickBot="1">
      <c r="A130" s="1" t="str">
        <f t="shared" si="18"/>
        <v> AN 285.10 </v>
      </c>
      <c r="B130" s="3" t="str">
        <f t="shared" si="19"/>
        <v>I</v>
      </c>
      <c r="C130" s="1">
        <f t="shared" si="20"/>
        <v>35538.366000000002</v>
      </c>
      <c r="D130" s="2" t="str">
        <f t="shared" si="21"/>
        <v>vis</v>
      </c>
      <c r="E130" s="15">
        <f>VLOOKUP(C130,Active!C$21:E$971,3,FALSE)</f>
        <v>-18343.002691329169</v>
      </c>
      <c r="F130" s="3" t="s">
        <v>74</v>
      </c>
      <c r="G130" s="2" t="str">
        <f t="shared" si="22"/>
        <v>35538.366</v>
      </c>
      <c r="H130" s="1">
        <f t="shared" si="23"/>
        <v>-18343</v>
      </c>
      <c r="I130" s="16" t="s">
        <v>360</v>
      </c>
      <c r="J130" s="17" t="s">
        <v>361</v>
      </c>
      <c r="K130" s="16">
        <v>-18343</v>
      </c>
      <c r="L130" s="16" t="s">
        <v>76</v>
      </c>
      <c r="M130" s="17" t="s">
        <v>80</v>
      </c>
      <c r="N130" s="17"/>
      <c r="O130" s="18" t="s">
        <v>81</v>
      </c>
      <c r="P130" s="18" t="s">
        <v>82</v>
      </c>
    </row>
    <row r="131" spans="1:16" ht="12.75" customHeight="1" thickBot="1">
      <c r="A131" s="1" t="str">
        <f t="shared" si="18"/>
        <v> AN 285.10 </v>
      </c>
      <c r="B131" s="3" t="str">
        <f t="shared" si="19"/>
        <v>I</v>
      </c>
      <c r="C131" s="1">
        <f t="shared" si="20"/>
        <v>35538.423000000003</v>
      </c>
      <c r="D131" s="2" t="str">
        <f t="shared" si="21"/>
        <v>vis</v>
      </c>
      <c r="E131" s="15">
        <f>VLOOKUP(C131,Active!C$21:E$971,3,FALSE)</f>
        <v>-18342.946765057655</v>
      </c>
      <c r="F131" s="3" t="s">
        <v>74</v>
      </c>
      <c r="G131" s="2" t="str">
        <f t="shared" si="22"/>
        <v>35538.423</v>
      </c>
      <c r="H131" s="1">
        <f t="shared" si="23"/>
        <v>-18343</v>
      </c>
      <c r="I131" s="16" t="s">
        <v>362</v>
      </c>
      <c r="J131" s="17" t="s">
        <v>363</v>
      </c>
      <c r="K131" s="16">
        <v>-18343</v>
      </c>
      <c r="L131" s="16" t="s">
        <v>364</v>
      </c>
      <c r="M131" s="17" t="s">
        <v>80</v>
      </c>
      <c r="N131" s="17"/>
      <c r="O131" s="18" t="s">
        <v>81</v>
      </c>
      <c r="P131" s="18" t="s">
        <v>82</v>
      </c>
    </row>
    <row r="132" spans="1:16" ht="12.75" customHeight="1" thickBot="1">
      <c r="A132" s="1" t="str">
        <f t="shared" si="18"/>
        <v> AN 285.10 </v>
      </c>
      <c r="B132" s="3" t="str">
        <f t="shared" si="19"/>
        <v>I</v>
      </c>
      <c r="C132" s="1">
        <f t="shared" si="20"/>
        <v>35538.46</v>
      </c>
      <c r="D132" s="2" t="str">
        <f t="shared" si="21"/>
        <v>vis</v>
      </c>
      <c r="E132" s="15">
        <f>VLOOKUP(C132,Active!C$21:E$971,3,FALSE)</f>
        <v>-18342.910462039308</v>
      </c>
      <c r="F132" s="3" t="s">
        <v>74</v>
      </c>
      <c r="G132" s="2" t="str">
        <f t="shared" si="22"/>
        <v>35538.460</v>
      </c>
      <c r="H132" s="1">
        <f t="shared" si="23"/>
        <v>-18343</v>
      </c>
      <c r="I132" s="16" t="s">
        <v>365</v>
      </c>
      <c r="J132" s="17" t="s">
        <v>366</v>
      </c>
      <c r="K132" s="16">
        <v>-18343</v>
      </c>
      <c r="L132" s="16" t="s">
        <v>367</v>
      </c>
      <c r="M132" s="17" t="s">
        <v>80</v>
      </c>
      <c r="N132" s="17"/>
      <c r="O132" s="18" t="s">
        <v>81</v>
      </c>
      <c r="P132" s="18" t="s">
        <v>82</v>
      </c>
    </row>
    <row r="133" spans="1:16" ht="12.75" customHeight="1" thickBot="1">
      <c r="A133" s="1" t="str">
        <f t="shared" si="18"/>
        <v> AN 285.10 </v>
      </c>
      <c r="B133" s="3" t="str">
        <f t="shared" si="19"/>
        <v>I</v>
      </c>
      <c r="C133" s="1">
        <f t="shared" si="20"/>
        <v>35541.497000000003</v>
      </c>
      <c r="D133" s="2" t="str">
        <f t="shared" si="21"/>
        <v>vis</v>
      </c>
      <c r="E133" s="15">
        <f>VLOOKUP(C133,Active!C$21:E$971,3,FALSE)</f>
        <v>-18339.930671046575</v>
      </c>
      <c r="F133" s="3" t="s">
        <v>74</v>
      </c>
      <c r="G133" s="2" t="str">
        <f t="shared" si="22"/>
        <v>35541.497</v>
      </c>
      <c r="H133" s="1">
        <f t="shared" si="23"/>
        <v>-18340</v>
      </c>
      <c r="I133" s="16" t="s">
        <v>368</v>
      </c>
      <c r="J133" s="17" t="s">
        <v>369</v>
      </c>
      <c r="K133" s="16">
        <v>-18340</v>
      </c>
      <c r="L133" s="16" t="s">
        <v>370</v>
      </c>
      <c r="M133" s="17" t="s">
        <v>80</v>
      </c>
      <c r="N133" s="17"/>
      <c r="O133" s="18" t="s">
        <v>81</v>
      </c>
      <c r="P133" s="18" t="s">
        <v>82</v>
      </c>
    </row>
    <row r="134" spans="1:16" ht="12.75" customHeight="1" thickBot="1">
      <c r="A134" s="1" t="str">
        <f t="shared" si="18"/>
        <v> AN 285.10 </v>
      </c>
      <c r="B134" s="3" t="str">
        <f t="shared" si="19"/>
        <v>I</v>
      </c>
      <c r="C134" s="1">
        <f t="shared" si="20"/>
        <v>35541.517</v>
      </c>
      <c r="D134" s="2" t="str">
        <f t="shared" si="21"/>
        <v>vis</v>
      </c>
      <c r="E134" s="15">
        <f>VLOOKUP(C134,Active!C$21:E$971,3,FALSE)</f>
        <v>-18339.911047793415</v>
      </c>
      <c r="F134" s="3" t="s">
        <v>74</v>
      </c>
      <c r="G134" s="2" t="str">
        <f t="shared" si="22"/>
        <v>35541.517</v>
      </c>
      <c r="H134" s="1">
        <f t="shared" si="23"/>
        <v>-18340</v>
      </c>
      <c r="I134" s="16" t="s">
        <v>371</v>
      </c>
      <c r="J134" s="17" t="s">
        <v>372</v>
      </c>
      <c r="K134" s="16">
        <v>-18340</v>
      </c>
      <c r="L134" s="16" t="s">
        <v>367</v>
      </c>
      <c r="M134" s="17" t="s">
        <v>80</v>
      </c>
      <c r="N134" s="17"/>
      <c r="O134" s="18" t="s">
        <v>81</v>
      </c>
      <c r="P134" s="18" t="s">
        <v>82</v>
      </c>
    </row>
    <row r="135" spans="1:16" ht="12.75" customHeight="1" thickBot="1">
      <c r="A135" s="1" t="str">
        <f t="shared" si="18"/>
        <v> AN 285.10 </v>
      </c>
      <c r="B135" s="3" t="str">
        <f t="shared" si="19"/>
        <v>II</v>
      </c>
      <c r="C135" s="1">
        <f t="shared" si="20"/>
        <v>35563.351000000002</v>
      </c>
      <c r="D135" s="2" t="str">
        <f t="shared" si="21"/>
        <v>vis</v>
      </c>
      <c r="E135" s="15">
        <f>VLOOKUP(C135,Active!C$21:E$971,3,FALSE)</f>
        <v>-18318.488342315875</v>
      </c>
      <c r="F135" s="3" t="s">
        <v>74</v>
      </c>
      <c r="G135" s="2" t="str">
        <f t="shared" si="22"/>
        <v>35563.351</v>
      </c>
      <c r="H135" s="1">
        <f t="shared" si="23"/>
        <v>-18318.5</v>
      </c>
      <c r="I135" s="16" t="s">
        <v>373</v>
      </c>
      <c r="J135" s="17" t="s">
        <v>374</v>
      </c>
      <c r="K135" s="16">
        <v>-18318.5</v>
      </c>
      <c r="L135" s="16" t="s">
        <v>375</v>
      </c>
      <c r="M135" s="17" t="s">
        <v>80</v>
      </c>
      <c r="N135" s="17"/>
      <c r="O135" s="18" t="s">
        <v>81</v>
      </c>
      <c r="P135" s="18" t="s">
        <v>82</v>
      </c>
    </row>
    <row r="136" spans="1:16" ht="12.75" customHeight="1" thickBot="1">
      <c r="A136" s="1" t="str">
        <f t="shared" si="18"/>
        <v> AN 285.10 </v>
      </c>
      <c r="B136" s="3" t="str">
        <f t="shared" si="19"/>
        <v>I</v>
      </c>
      <c r="C136" s="1">
        <f t="shared" si="20"/>
        <v>35802.455999999998</v>
      </c>
      <c r="D136" s="2" t="str">
        <f t="shared" si="21"/>
        <v>vis</v>
      </c>
      <c r="E136" s="15">
        <f>VLOOKUP(C136,Active!C$21:E$971,3,FALSE)</f>
        <v>-18083.887444944514</v>
      </c>
      <c r="F136" s="3" t="s">
        <v>74</v>
      </c>
      <c r="G136" s="2" t="str">
        <f t="shared" si="22"/>
        <v>35802.456</v>
      </c>
      <c r="H136" s="1">
        <f t="shared" si="23"/>
        <v>-18084</v>
      </c>
      <c r="I136" s="16" t="s">
        <v>376</v>
      </c>
      <c r="J136" s="17" t="s">
        <v>377</v>
      </c>
      <c r="K136" s="16">
        <v>-18084</v>
      </c>
      <c r="L136" s="16" t="s">
        <v>378</v>
      </c>
      <c r="M136" s="17" t="s">
        <v>80</v>
      </c>
      <c r="N136" s="17"/>
      <c r="O136" s="18" t="s">
        <v>81</v>
      </c>
      <c r="P136" s="18" t="s">
        <v>82</v>
      </c>
    </row>
    <row r="137" spans="1:16" ht="12.75" customHeight="1" thickBot="1">
      <c r="A137" s="1" t="str">
        <f t="shared" si="18"/>
        <v> AN 285.10 </v>
      </c>
      <c r="B137" s="3" t="str">
        <f t="shared" si="19"/>
        <v>I</v>
      </c>
      <c r="C137" s="1">
        <f t="shared" si="20"/>
        <v>35860.39</v>
      </c>
      <c r="D137" s="2" t="str">
        <f t="shared" si="21"/>
        <v>vis</v>
      </c>
      <c r="E137" s="15">
        <f>VLOOKUP(C137,Active!C$21:E$971,3,FALSE)</f>
        <v>-18027.044767508603</v>
      </c>
      <c r="F137" s="3" t="s">
        <v>74</v>
      </c>
      <c r="G137" s="2" t="str">
        <f t="shared" si="22"/>
        <v>35860.390</v>
      </c>
      <c r="H137" s="1">
        <f t="shared" si="23"/>
        <v>-18027</v>
      </c>
      <c r="I137" s="16" t="s">
        <v>379</v>
      </c>
      <c r="J137" s="17" t="s">
        <v>380</v>
      </c>
      <c r="K137" s="16">
        <v>-18027</v>
      </c>
      <c r="L137" s="16" t="s">
        <v>381</v>
      </c>
      <c r="M137" s="17" t="s">
        <v>80</v>
      </c>
      <c r="N137" s="17"/>
      <c r="O137" s="18" t="s">
        <v>81</v>
      </c>
      <c r="P137" s="18" t="s">
        <v>82</v>
      </c>
    </row>
    <row r="138" spans="1:16" ht="12.75" customHeight="1" thickBot="1">
      <c r="A138" s="1" t="str">
        <f t="shared" si="18"/>
        <v> AN 285.10 </v>
      </c>
      <c r="B138" s="3" t="str">
        <f t="shared" si="19"/>
        <v>I</v>
      </c>
      <c r="C138" s="1">
        <f t="shared" si="20"/>
        <v>35860.417000000001</v>
      </c>
      <c r="D138" s="2" t="str">
        <f t="shared" si="21"/>
        <v>vis</v>
      </c>
      <c r="E138" s="15">
        <f>VLOOKUP(C138,Active!C$21:E$971,3,FALSE)</f>
        <v>-18027.018276116833</v>
      </c>
      <c r="F138" s="3" t="s">
        <v>74</v>
      </c>
      <c r="G138" s="2" t="str">
        <f t="shared" si="22"/>
        <v>35860.417</v>
      </c>
      <c r="H138" s="1">
        <f t="shared" si="23"/>
        <v>-18027</v>
      </c>
      <c r="I138" s="16" t="s">
        <v>382</v>
      </c>
      <c r="J138" s="17" t="s">
        <v>383</v>
      </c>
      <c r="K138" s="16">
        <v>-18027</v>
      </c>
      <c r="L138" s="16" t="s">
        <v>384</v>
      </c>
      <c r="M138" s="17" t="s">
        <v>80</v>
      </c>
      <c r="N138" s="17"/>
      <c r="O138" s="18" t="s">
        <v>81</v>
      </c>
      <c r="P138" s="18" t="s">
        <v>82</v>
      </c>
    </row>
    <row r="139" spans="1:16" ht="12.75" customHeight="1" thickBot="1">
      <c r="A139" s="1" t="str">
        <f t="shared" ref="A139:A170" si="24">P139</f>
        <v> AN 285.10 </v>
      </c>
      <c r="B139" s="3" t="str">
        <f t="shared" ref="B139:B170" si="25">IF(H139=INT(H139),"I","II")</f>
        <v>I</v>
      </c>
      <c r="C139" s="1">
        <f t="shared" ref="C139:C170" si="26">1*G139</f>
        <v>35862.497000000003</v>
      </c>
      <c r="D139" s="2" t="str">
        <f t="shared" ref="D139:D170" si="27">VLOOKUP(F139,I$1:J$5,2,FALSE)</f>
        <v>vis</v>
      </c>
      <c r="E139" s="15">
        <f>VLOOKUP(C139,Active!C$21:E$971,3,FALSE)</f>
        <v>-18024.977457787929</v>
      </c>
      <c r="F139" s="3" t="s">
        <v>74</v>
      </c>
      <c r="G139" s="2" t="str">
        <f t="shared" ref="G139:G170" si="28">MID(I139,3,LEN(I139)-3)</f>
        <v>35862.497</v>
      </c>
      <c r="H139" s="1">
        <f t="shared" ref="H139:H170" si="29">1*K139</f>
        <v>-18025</v>
      </c>
      <c r="I139" s="16" t="s">
        <v>385</v>
      </c>
      <c r="J139" s="17" t="s">
        <v>386</v>
      </c>
      <c r="K139" s="16">
        <v>-18025</v>
      </c>
      <c r="L139" s="16" t="s">
        <v>249</v>
      </c>
      <c r="M139" s="17" t="s">
        <v>80</v>
      </c>
      <c r="N139" s="17"/>
      <c r="O139" s="18" t="s">
        <v>81</v>
      </c>
      <c r="P139" s="18" t="s">
        <v>82</v>
      </c>
    </row>
    <row r="140" spans="1:16" ht="12.75" customHeight="1" thickBot="1">
      <c r="A140" s="1" t="str">
        <f t="shared" si="24"/>
        <v> AN 285.10 </v>
      </c>
      <c r="B140" s="3" t="str">
        <f t="shared" si="25"/>
        <v>I</v>
      </c>
      <c r="C140" s="1">
        <f t="shared" si="26"/>
        <v>35868.588000000003</v>
      </c>
      <c r="D140" s="2" t="str">
        <f t="shared" si="27"/>
        <v>vis</v>
      </c>
      <c r="E140" s="15">
        <f>VLOOKUP(C140,Active!C$21:E$971,3,FALSE)</f>
        <v>-18019.001196037276</v>
      </c>
      <c r="F140" s="3" t="s">
        <v>74</v>
      </c>
      <c r="G140" s="2" t="str">
        <f t="shared" si="28"/>
        <v>35868.588</v>
      </c>
      <c r="H140" s="1">
        <f t="shared" si="29"/>
        <v>-18019</v>
      </c>
      <c r="I140" s="16" t="s">
        <v>387</v>
      </c>
      <c r="J140" s="17" t="s">
        <v>388</v>
      </c>
      <c r="K140" s="16">
        <v>-18019</v>
      </c>
      <c r="L140" s="16" t="s">
        <v>389</v>
      </c>
      <c r="M140" s="17" t="s">
        <v>390</v>
      </c>
      <c r="N140" s="17"/>
      <c r="O140" s="18" t="s">
        <v>81</v>
      </c>
      <c r="P140" s="18" t="s">
        <v>82</v>
      </c>
    </row>
    <row r="141" spans="1:16" ht="12.75" customHeight="1" thickBot="1">
      <c r="A141" s="1" t="str">
        <f t="shared" si="24"/>
        <v> AN 285.10 </v>
      </c>
      <c r="B141" s="3" t="str">
        <f t="shared" si="25"/>
        <v>I</v>
      </c>
      <c r="C141" s="1">
        <f t="shared" si="26"/>
        <v>35868.597000000002</v>
      </c>
      <c r="D141" s="2" t="str">
        <f t="shared" si="27"/>
        <v>vis</v>
      </c>
      <c r="E141" s="15">
        <f>VLOOKUP(C141,Active!C$21:E$971,3,FALSE)</f>
        <v>-18018.992365573355</v>
      </c>
      <c r="F141" s="3" t="s">
        <v>74</v>
      </c>
      <c r="G141" s="2" t="str">
        <f t="shared" si="28"/>
        <v>35868.597</v>
      </c>
      <c r="H141" s="1">
        <f t="shared" si="29"/>
        <v>-18019</v>
      </c>
      <c r="I141" s="16" t="s">
        <v>391</v>
      </c>
      <c r="J141" s="17" t="s">
        <v>392</v>
      </c>
      <c r="K141" s="16">
        <v>-18019</v>
      </c>
      <c r="L141" s="16" t="s">
        <v>393</v>
      </c>
      <c r="M141" s="17" t="s">
        <v>390</v>
      </c>
      <c r="N141" s="17"/>
      <c r="O141" s="18" t="s">
        <v>81</v>
      </c>
      <c r="P141" s="18" t="s">
        <v>82</v>
      </c>
    </row>
    <row r="142" spans="1:16" ht="12.75" customHeight="1" thickBot="1">
      <c r="A142" s="1" t="str">
        <f t="shared" si="24"/>
        <v> AN 285.10 </v>
      </c>
      <c r="B142" s="3" t="str">
        <f t="shared" si="25"/>
        <v>I</v>
      </c>
      <c r="C142" s="1">
        <f t="shared" si="26"/>
        <v>35868.605000000003</v>
      </c>
      <c r="D142" s="2" t="str">
        <f t="shared" si="27"/>
        <v>vis</v>
      </c>
      <c r="E142" s="15">
        <f>VLOOKUP(C142,Active!C$21:E$971,3,FALSE)</f>
        <v>-18018.984516272089</v>
      </c>
      <c r="F142" s="3" t="s">
        <v>74</v>
      </c>
      <c r="G142" s="2" t="str">
        <f t="shared" si="28"/>
        <v>35868.605</v>
      </c>
      <c r="H142" s="1">
        <f t="shared" si="29"/>
        <v>-18019</v>
      </c>
      <c r="I142" s="16" t="s">
        <v>394</v>
      </c>
      <c r="J142" s="17" t="s">
        <v>395</v>
      </c>
      <c r="K142" s="16">
        <v>-18019</v>
      </c>
      <c r="L142" s="16" t="s">
        <v>396</v>
      </c>
      <c r="M142" s="17" t="s">
        <v>390</v>
      </c>
      <c r="N142" s="17"/>
      <c r="O142" s="18" t="s">
        <v>81</v>
      </c>
      <c r="P142" s="18" t="s">
        <v>82</v>
      </c>
    </row>
    <row r="143" spans="1:16" ht="12.75" customHeight="1" thickBot="1">
      <c r="A143" s="1" t="str">
        <f t="shared" si="24"/>
        <v> AN 285.10 </v>
      </c>
      <c r="B143" s="3" t="str">
        <f t="shared" si="25"/>
        <v>I</v>
      </c>
      <c r="C143" s="1">
        <f t="shared" si="26"/>
        <v>35868.629000000001</v>
      </c>
      <c r="D143" s="2" t="str">
        <f t="shared" si="27"/>
        <v>vis</v>
      </c>
      <c r="E143" s="15">
        <f>VLOOKUP(C143,Active!C$21:E$971,3,FALSE)</f>
        <v>-18018.960968368297</v>
      </c>
      <c r="F143" s="3" t="s">
        <v>74</v>
      </c>
      <c r="G143" s="2" t="str">
        <f t="shared" si="28"/>
        <v>35868.629</v>
      </c>
      <c r="H143" s="1">
        <f t="shared" si="29"/>
        <v>-18019</v>
      </c>
      <c r="I143" s="16" t="s">
        <v>397</v>
      </c>
      <c r="J143" s="17" t="s">
        <v>398</v>
      </c>
      <c r="K143" s="16">
        <v>-18019</v>
      </c>
      <c r="L143" s="16" t="s">
        <v>399</v>
      </c>
      <c r="M143" s="17" t="s">
        <v>390</v>
      </c>
      <c r="N143" s="17"/>
      <c r="O143" s="18" t="s">
        <v>81</v>
      </c>
      <c r="P143" s="18" t="s">
        <v>82</v>
      </c>
    </row>
    <row r="144" spans="1:16" ht="12.75" customHeight="1" thickBot="1">
      <c r="A144" s="1" t="str">
        <f t="shared" si="24"/>
        <v> AN 285.10 </v>
      </c>
      <c r="B144" s="3" t="str">
        <f t="shared" si="25"/>
        <v>I</v>
      </c>
      <c r="C144" s="1">
        <f t="shared" si="26"/>
        <v>35899.322999999997</v>
      </c>
      <c r="D144" s="2" t="str">
        <f t="shared" si="27"/>
        <v>vis</v>
      </c>
      <c r="E144" s="15">
        <f>VLOOKUP(C144,Active!C$21:E$971,3,FALSE)</f>
        <v>-17988.845161739762</v>
      </c>
      <c r="F144" s="3" t="s">
        <v>74</v>
      </c>
      <c r="G144" s="2" t="str">
        <f t="shared" si="28"/>
        <v>35899.323</v>
      </c>
      <c r="H144" s="1">
        <f t="shared" si="29"/>
        <v>-17989</v>
      </c>
      <c r="I144" s="16" t="s">
        <v>400</v>
      </c>
      <c r="J144" s="17" t="s">
        <v>401</v>
      </c>
      <c r="K144" s="16">
        <v>-17989</v>
      </c>
      <c r="L144" s="16" t="s">
        <v>402</v>
      </c>
      <c r="M144" s="17" t="s">
        <v>390</v>
      </c>
      <c r="N144" s="17"/>
      <c r="O144" s="18" t="s">
        <v>81</v>
      </c>
      <c r="P144" s="18" t="s">
        <v>82</v>
      </c>
    </row>
    <row r="145" spans="1:16" ht="12.75" customHeight="1" thickBot="1">
      <c r="A145" s="1" t="str">
        <f t="shared" si="24"/>
        <v> AN 285.10 </v>
      </c>
      <c r="B145" s="3" t="str">
        <f t="shared" si="25"/>
        <v>I</v>
      </c>
      <c r="C145" s="1">
        <f t="shared" si="26"/>
        <v>35909.445</v>
      </c>
      <c r="D145" s="2" t="str">
        <f t="shared" si="27"/>
        <v>vis</v>
      </c>
      <c r="E145" s="15">
        <f>VLOOKUP(C145,Active!C$21:E$971,3,FALSE)</f>
        <v>-17978.9138333142</v>
      </c>
      <c r="F145" s="3" t="s">
        <v>74</v>
      </c>
      <c r="G145" s="2" t="str">
        <f t="shared" si="28"/>
        <v>35909.445</v>
      </c>
      <c r="H145" s="1">
        <f t="shared" si="29"/>
        <v>-17979</v>
      </c>
      <c r="I145" s="16" t="s">
        <v>403</v>
      </c>
      <c r="J145" s="17" t="s">
        <v>404</v>
      </c>
      <c r="K145" s="16">
        <v>-17979</v>
      </c>
      <c r="L145" s="16" t="s">
        <v>405</v>
      </c>
      <c r="M145" s="17" t="s">
        <v>390</v>
      </c>
      <c r="N145" s="17"/>
      <c r="O145" s="18" t="s">
        <v>81</v>
      </c>
      <c r="P145" s="18" t="s">
        <v>82</v>
      </c>
    </row>
    <row r="146" spans="1:16" ht="12.75" customHeight="1" thickBot="1">
      <c r="A146" s="1" t="str">
        <f t="shared" si="24"/>
        <v> AN 285.10 </v>
      </c>
      <c r="B146" s="3" t="str">
        <f t="shared" si="25"/>
        <v>II</v>
      </c>
      <c r="C146" s="1">
        <f t="shared" si="26"/>
        <v>35932.347999999998</v>
      </c>
      <c r="D146" s="2" t="str">
        <f t="shared" si="27"/>
        <v>vis</v>
      </c>
      <c r="E146" s="15">
        <f>VLOOKUP(C146,Active!C$21:E$971,3,FALSE)</f>
        <v>-17956.442264955131</v>
      </c>
      <c r="F146" s="3" t="s">
        <v>74</v>
      </c>
      <c r="G146" s="2" t="str">
        <f t="shared" si="28"/>
        <v>35932.348</v>
      </c>
      <c r="H146" s="1">
        <f t="shared" si="29"/>
        <v>-17956.5</v>
      </c>
      <c r="I146" s="16" t="s">
        <v>406</v>
      </c>
      <c r="J146" s="17" t="s">
        <v>407</v>
      </c>
      <c r="K146" s="16">
        <v>-17956.5</v>
      </c>
      <c r="L146" s="16" t="s">
        <v>136</v>
      </c>
      <c r="M146" s="17" t="s">
        <v>80</v>
      </c>
      <c r="N146" s="17"/>
      <c r="O146" s="18" t="s">
        <v>81</v>
      </c>
      <c r="P146" s="18" t="s">
        <v>82</v>
      </c>
    </row>
    <row r="147" spans="1:16" ht="12.75" customHeight="1" thickBot="1">
      <c r="A147" s="1" t="str">
        <f t="shared" si="24"/>
        <v> AN 285.10 </v>
      </c>
      <c r="B147" s="3" t="str">
        <f t="shared" si="25"/>
        <v>II</v>
      </c>
      <c r="C147" s="1">
        <f t="shared" si="26"/>
        <v>35933.39</v>
      </c>
      <c r="D147" s="2" t="str">
        <f t="shared" si="27"/>
        <v>vis</v>
      </c>
      <c r="E147" s="15">
        <f>VLOOKUP(C147,Active!C$21:E$971,3,FALSE)</f>
        <v>-17955.419893465361</v>
      </c>
      <c r="F147" s="3" t="s">
        <v>74</v>
      </c>
      <c r="G147" s="2" t="str">
        <f t="shared" si="28"/>
        <v>35933.390</v>
      </c>
      <c r="H147" s="1">
        <f t="shared" si="29"/>
        <v>-17955.5</v>
      </c>
      <c r="I147" s="16" t="s">
        <v>408</v>
      </c>
      <c r="J147" s="17" t="s">
        <v>409</v>
      </c>
      <c r="K147" s="16">
        <v>-17955.5</v>
      </c>
      <c r="L147" s="16" t="s">
        <v>410</v>
      </c>
      <c r="M147" s="17" t="s">
        <v>80</v>
      </c>
      <c r="N147" s="17"/>
      <c r="O147" s="18" t="s">
        <v>81</v>
      </c>
      <c r="P147" s="18" t="s">
        <v>82</v>
      </c>
    </row>
    <row r="148" spans="1:16" ht="12.75" customHeight="1" thickBot="1">
      <c r="A148" s="1" t="str">
        <f t="shared" si="24"/>
        <v> AN 285.10 </v>
      </c>
      <c r="B148" s="3" t="str">
        <f t="shared" si="25"/>
        <v>II</v>
      </c>
      <c r="C148" s="1">
        <f t="shared" si="26"/>
        <v>35934.298999999999</v>
      </c>
      <c r="D148" s="2" t="str">
        <f t="shared" si="27"/>
        <v>vis</v>
      </c>
      <c r="E148" s="15">
        <f>VLOOKUP(C148,Active!C$21:E$971,3,FALSE)</f>
        <v>-17954.528016609122</v>
      </c>
      <c r="F148" s="3" t="s">
        <v>74</v>
      </c>
      <c r="G148" s="2" t="str">
        <f t="shared" si="28"/>
        <v>35934.299</v>
      </c>
      <c r="H148" s="1">
        <f t="shared" si="29"/>
        <v>-17954.5</v>
      </c>
      <c r="I148" s="16" t="s">
        <v>411</v>
      </c>
      <c r="J148" s="17" t="s">
        <v>412</v>
      </c>
      <c r="K148" s="16">
        <v>-17954.5</v>
      </c>
      <c r="L148" s="16" t="s">
        <v>413</v>
      </c>
      <c r="M148" s="17" t="s">
        <v>390</v>
      </c>
      <c r="N148" s="17"/>
      <c r="O148" s="18" t="s">
        <v>81</v>
      </c>
      <c r="P148" s="18" t="s">
        <v>82</v>
      </c>
    </row>
    <row r="149" spans="1:16" ht="12.75" customHeight="1" thickBot="1">
      <c r="A149" s="1" t="str">
        <f t="shared" si="24"/>
        <v> AN 285.10 </v>
      </c>
      <c r="B149" s="3" t="str">
        <f t="shared" si="25"/>
        <v>II</v>
      </c>
      <c r="C149" s="1">
        <f t="shared" si="26"/>
        <v>35934.364999999998</v>
      </c>
      <c r="D149" s="2" t="str">
        <f t="shared" si="27"/>
        <v>vis</v>
      </c>
      <c r="E149" s="15">
        <f>VLOOKUP(C149,Active!C$21:E$971,3,FALSE)</f>
        <v>-17954.463259873686</v>
      </c>
      <c r="F149" s="3" t="s">
        <v>74</v>
      </c>
      <c r="G149" s="2" t="str">
        <f t="shared" si="28"/>
        <v>35934.365</v>
      </c>
      <c r="H149" s="1">
        <f t="shared" si="29"/>
        <v>-17954.5</v>
      </c>
      <c r="I149" s="16" t="s">
        <v>414</v>
      </c>
      <c r="J149" s="17" t="s">
        <v>415</v>
      </c>
      <c r="K149" s="16">
        <v>-17954.5</v>
      </c>
      <c r="L149" s="16" t="s">
        <v>416</v>
      </c>
      <c r="M149" s="17" t="s">
        <v>390</v>
      </c>
      <c r="N149" s="17"/>
      <c r="O149" s="18" t="s">
        <v>81</v>
      </c>
      <c r="P149" s="18" t="s">
        <v>82</v>
      </c>
    </row>
    <row r="150" spans="1:16" ht="12.75" customHeight="1" thickBot="1">
      <c r="A150" s="1" t="str">
        <f t="shared" si="24"/>
        <v> AN 285.10 </v>
      </c>
      <c r="B150" s="3" t="str">
        <f t="shared" si="25"/>
        <v>I</v>
      </c>
      <c r="C150" s="1">
        <f t="shared" si="26"/>
        <v>35955.339999999997</v>
      </c>
      <c r="D150" s="2" t="str">
        <f t="shared" si="27"/>
        <v>vis</v>
      </c>
      <c r="E150" s="15">
        <f>VLOOKUP(C150,Active!C$21:E$971,3,FALSE)</f>
        <v>-17933.883373119483</v>
      </c>
      <c r="F150" s="3" t="s">
        <v>74</v>
      </c>
      <c r="G150" s="2" t="str">
        <f t="shared" si="28"/>
        <v>35955.340</v>
      </c>
      <c r="H150" s="1">
        <f t="shared" si="29"/>
        <v>-17934</v>
      </c>
      <c r="I150" s="16" t="s">
        <v>417</v>
      </c>
      <c r="J150" s="17" t="s">
        <v>418</v>
      </c>
      <c r="K150" s="16">
        <v>-17934</v>
      </c>
      <c r="L150" s="16" t="s">
        <v>278</v>
      </c>
      <c r="M150" s="17" t="s">
        <v>390</v>
      </c>
      <c r="N150" s="17"/>
      <c r="O150" s="18" t="s">
        <v>81</v>
      </c>
      <c r="P150" s="18" t="s">
        <v>82</v>
      </c>
    </row>
    <row r="151" spans="1:16" ht="12.75" customHeight="1" thickBot="1">
      <c r="A151" s="1" t="str">
        <f t="shared" si="24"/>
        <v> AN 285.10 </v>
      </c>
      <c r="B151" s="3" t="str">
        <f t="shared" si="25"/>
        <v>II</v>
      </c>
      <c r="C151" s="1">
        <f t="shared" si="26"/>
        <v>36108.591</v>
      </c>
      <c r="D151" s="2" t="str">
        <f t="shared" si="27"/>
        <v>vis</v>
      </c>
      <c r="E151" s="15">
        <f>VLOOKUP(C151,Active!C$21:E$971,3,FALSE)</f>
        <v>-17783.519214598917</v>
      </c>
      <c r="F151" s="3" t="s">
        <v>74</v>
      </c>
      <c r="G151" s="2" t="str">
        <f t="shared" si="28"/>
        <v>36108.591</v>
      </c>
      <c r="H151" s="1">
        <f t="shared" si="29"/>
        <v>-17783.5</v>
      </c>
      <c r="I151" s="16" t="s">
        <v>419</v>
      </c>
      <c r="J151" s="17" t="s">
        <v>420</v>
      </c>
      <c r="K151" s="16">
        <v>-17783.5</v>
      </c>
      <c r="L151" s="16" t="s">
        <v>421</v>
      </c>
      <c r="M151" s="17" t="s">
        <v>80</v>
      </c>
      <c r="N151" s="17"/>
      <c r="O151" s="18" t="s">
        <v>81</v>
      </c>
      <c r="P151" s="18" t="s">
        <v>82</v>
      </c>
    </row>
    <row r="152" spans="1:16" ht="12.75" customHeight="1" thickBot="1">
      <c r="A152" s="1" t="str">
        <f t="shared" si="24"/>
        <v> AN 285.10 </v>
      </c>
      <c r="B152" s="3" t="str">
        <f t="shared" si="25"/>
        <v>II</v>
      </c>
      <c r="C152" s="1">
        <f t="shared" si="26"/>
        <v>36160.580999999998</v>
      </c>
      <c r="D152" s="2" t="str">
        <f t="shared" si="27"/>
        <v>vis</v>
      </c>
      <c r="E152" s="15">
        <f>VLOOKUP(C152,Active!C$21:E$971,3,FALSE)</f>
        <v>-17732.508568002915</v>
      </c>
      <c r="F152" s="3" t="s">
        <v>74</v>
      </c>
      <c r="G152" s="2" t="str">
        <f t="shared" si="28"/>
        <v>36160.581</v>
      </c>
      <c r="H152" s="1">
        <f t="shared" si="29"/>
        <v>-17732.5</v>
      </c>
      <c r="I152" s="16" t="s">
        <v>422</v>
      </c>
      <c r="J152" s="17" t="s">
        <v>423</v>
      </c>
      <c r="K152" s="16">
        <v>-17732.5</v>
      </c>
      <c r="L152" s="16" t="s">
        <v>424</v>
      </c>
      <c r="M152" s="17" t="s">
        <v>80</v>
      </c>
      <c r="N152" s="17"/>
      <c r="O152" s="18" t="s">
        <v>81</v>
      </c>
      <c r="P152" s="18" t="s">
        <v>82</v>
      </c>
    </row>
    <row r="153" spans="1:16" ht="12.75" customHeight="1" thickBot="1">
      <c r="A153" s="1" t="str">
        <f t="shared" si="24"/>
        <v> AN 285.10 </v>
      </c>
      <c r="B153" s="3" t="str">
        <f t="shared" si="25"/>
        <v>II</v>
      </c>
      <c r="C153" s="1">
        <f t="shared" si="26"/>
        <v>36200.525999999998</v>
      </c>
      <c r="D153" s="2" t="str">
        <f t="shared" si="27"/>
        <v>vis</v>
      </c>
      <c r="E153" s="15">
        <f>VLOOKUP(C153,Active!C$21:E$971,3,FALSE)</f>
        <v>-17693.316025624048</v>
      </c>
      <c r="F153" s="3" t="s">
        <v>74</v>
      </c>
      <c r="G153" s="2" t="str">
        <f t="shared" si="28"/>
        <v>36200.526</v>
      </c>
      <c r="H153" s="1">
        <f t="shared" si="29"/>
        <v>-17693.5</v>
      </c>
      <c r="I153" s="16" t="s">
        <v>425</v>
      </c>
      <c r="J153" s="17" t="s">
        <v>426</v>
      </c>
      <c r="K153" s="16">
        <v>-17693.5</v>
      </c>
      <c r="L153" s="16" t="s">
        <v>427</v>
      </c>
      <c r="M153" s="17" t="s">
        <v>80</v>
      </c>
      <c r="N153" s="17"/>
      <c r="O153" s="18" t="s">
        <v>81</v>
      </c>
      <c r="P153" s="18" t="s">
        <v>82</v>
      </c>
    </row>
    <row r="154" spans="1:16" ht="12.75" customHeight="1" thickBot="1">
      <c r="A154" s="1" t="str">
        <f t="shared" si="24"/>
        <v> AN 285.10 </v>
      </c>
      <c r="B154" s="3" t="str">
        <f t="shared" si="25"/>
        <v>I</v>
      </c>
      <c r="C154" s="1">
        <f t="shared" si="26"/>
        <v>36227.438000000002</v>
      </c>
      <c r="D154" s="2" t="str">
        <f t="shared" si="27"/>
        <v>vis</v>
      </c>
      <c r="E154" s="15">
        <f>VLOOKUP(C154,Active!C$21:E$971,3,FALSE)</f>
        <v>-17666.910976168539</v>
      </c>
      <c r="F154" s="3" t="s">
        <v>74</v>
      </c>
      <c r="G154" s="2" t="str">
        <f t="shared" si="28"/>
        <v>36227.438</v>
      </c>
      <c r="H154" s="1">
        <f t="shared" si="29"/>
        <v>-17667</v>
      </c>
      <c r="I154" s="16" t="s">
        <v>428</v>
      </c>
      <c r="J154" s="17" t="s">
        <v>429</v>
      </c>
      <c r="K154" s="16">
        <v>-17667</v>
      </c>
      <c r="L154" s="16" t="s">
        <v>367</v>
      </c>
      <c r="M154" s="17" t="s">
        <v>80</v>
      </c>
      <c r="N154" s="17"/>
      <c r="O154" s="18" t="s">
        <v>81</v>
      </c>
      <c r="P154" s="18" t="s">
        <v>82</v>
      </c>
    </row>
    <row r="155" spans="1:16" ht="12.75" customHeight="1" thickBot="1">
      <c r="A155" s="1" t="str">
        <f t="shared" si="24"/>
        <v> AN 285.10 </v>
      </c>
      <c r="B155" s="3" t="str">
        <f t="shared" si="25"/>
        <v>I</v>
      </c>
      <c r="C155" s="1">
        <f t="shared" si="26"/>
        <v>36229.463000000003</v>
      </c>
      <c r="D155" s="2" t="str">
        <f t="shared" si="27"/>
        <v>vis</v>
      </c>
      <c r="E155" s="15">
        <f>VLOOKUP(C155,Active!C$21:E$971,3,FALSE)</f>
        <v>-17664.924121785833</v>
      </c>
      <c r="F155" s="3" t="s">
        <v>74</v>
      </c>
      <c r="G155" s="2" t="str">
        <f t="shared" si="28"/>
        <v>36229.463</v>
      </c>
      <c r="H155" s="1">
        <f t="shared" si="29"/>
        <v>-17665</v>
      </c>
      <c r="I155" s="16" t="s">
        <v>430</v>
      </c>
      <c r="J155" s="17" t="s">
        <v>431</v>
      </c>
      <c r="K155" s="16">
        <v>-17665</v>
      </c>
      <c r="L155" s="16" t="s">
        <v>432</v>
      </c>
      <c r="M155" s="17" t="s">
        <v>80</v>
      </c>
      <c r="N155" s="17"/>
      <c r="O155" s="18" t="s">
        <v>81</v>
      </c>
      <c r="P155" s="18" t="s">
        <v>82</v>
      </c>
    </row>
    <row r="156" spans="1:16" ht="12.75" customHeight="1" thickBot="1">
      <c r="A156" s="1" t="str">
        <f t="shared" si="24"/>
        <v> AN 285.10 </v>
      </c>
      <c r="B156" s="3" t="str">
        <f t="shared" si="25"/>
        <v>I</v>
      </c>
      <c r="C156" s="1">
        <f t="shared" si="26"/>
        <v>36231.381000000001</v>
      </c>
      <c r="D156" s="2" t="str">
        <f t="shared" si="27"/>
        <v>vis</v>
      </c>
      <c r="E156" s="15">
        <f>VLOOKUP(C156,Active!C$21:E$971,3,FALSE)</f>
        <v>-17663.042251807547</v>
      </c>
      <c r="F156" s="3" t="s">
        <v>74</v>
      </c>
      <c r="G156" s="2" t="str">
        <f t="shared" si="28"/>
        <v>36231.381</v>
      </c>
      <c r="H156" s="1">
        <f t="shared" si="29"/>
        <v>-17663</v>
      </c>
      <c r="I156" s="16" t="s">
        <v>433</v>
      </c>
      <c r="J156" s="17" t="s">
        <v>434</v>
      </c>
      <c r="K156" s="16">
        <v>-17663</v>
      </c>
      <c r="L156" s="16" t="s">
        <v>315</v>
      </c>
      <c r="M156" s="17" t="s">
        <v>390</v>
      </c>
      <c r="N156" s="17"/>
      <c r="O156" s="18" t="s">
        <v>81</v>
      </c>
      <c r="P156" s="18" t="s">
        <v>82</v>
      </c>
    </row>
    <row r="157" spans="1:16" ht="12.75" customHeight="1" thickBot="1">
      <c r="A157" s="1" t="str">
        <f t="shared" si="24"/>
        <v> AN 285.10 </v>
      </c>
      <c r="B157" s="3" t="str">
        <f t="shared" si="25"/>
        <v>I</v>
      </c>
      <c r="C157" s="1">
        <f t="shared" si="26"/>
        <v>36231.474999999999</v>
      </c>
      <c r="D157" s="2" t="str">
        <f t="shared" si="27"/>
        <v>vis</v>
      </c>
      <c r="E157" s="15">
        <f>VLOOKUP(C157,Active!C$21:E$971,3,FALSE)</f>
        <v>-17662.950022517685</v>
      </c>
      <c r="F157" s="3" t="s">
        <v>74</v>
      </c>
      <c r="G157" s="2" t="str">
        <f t="shared" si="28"/>
        <v>36231.475</v>
      </c>
      <c r="H157" s="1">
        <f t="shared" si="29"/>
        <v>-17663</v>
      </c>
      <c r="I157" s="16" t="s">
        <v>435</v>
      </c>
      <c r="J157" s="17" t="s">
        <v>436</v>
      </c>
      <c r="K157" s="16">
        <v>-17663</v>
      </c>
      <c r="L157" s="16" t="s">
        <v>153</v>
      </c>
      <c r="M157" s="17" t="s">
        <v>390</v>
      </c>
      <c r="N157" s="17"/>
      <c r="O157" s="18" t="s">
        <v>81</v>
      </c>
      <c r="P157" s="18" t="s">
        <v>82</v>
      </c>
    </row>
    <row r="158" spans="1:16" ht="12.75" customHeight="1" thickBot="1">
      <c r="A158" s="1" t="str">
        <f t="shared" si="24"/>
        <v> AN 285.10 </v>
      </c>
      <c r="B158" s="3" t="str">
        <f t="shared" si="25"/>
        <v>I</v>
      </c>
      <c r="C158" s="1">
        <f t="shared" si="26"/>
        <v>36231.506999999998</v>
      </c>
      <c r="D158" s="2" t="str">
        <f t="shared" si="27"/>
        <v>vis</v>
      </c>
      <c r="E158" s="15">
        <f>VLOOKUP(C158,Active!C$21:E$971,3,FALSE)</f>
        <v>-17662.918625312624</v>
      </c>
      <c r="F158" s="3" t="s">
        <v>74</v>
      </c>
      <c r="G158" s="2" t="str">
        <f t="shared" si="28"/>
        <v>36231.507</v>
      </c>
      <c r="H158" s="1">
        <f t="shared" si="29"/>
        <v>-17663</v>
      </c>
      <c r="I158" s="16" t="s">
        <v>437</v>
      </c>
      <c r="J158" s="17" t="s">
        <v>438</v>
      </c>
      <c r="K158" s="16">
        <v>-17663</v>
      </c>
      <c r="L158" s="16" t="s">
        <v>156</v>
      </c>
      <c r="M158" s="17" t="s">
        <v>390</v>
      </c>
      <c r="N158" s="17"/>
      <c r="O158" s="18" t="s">
        <v>81</v>
      </c>
      <c r="P158" s="18" t="s">
        <v>82</v>
      </c>
    </row>
    <row r="159" spans="1:16" ht="12.75" customHeight="1" thickBot="1">
      <c r="A159" s="1" t="str">
        <f t="shared" si="24"/>
        <v> AN 285.10 </v>
      </c>
      <c r="B159" s="3" t="str">
        <f t="shared" si="25"/>
        <v>I</v>
      </c>
      <c r="C159" s="1">
        <f t="shared" si="26"/>
        <v>36231.535000000003</v>
      </c>
      <c r="D159" s="2" t="str">
        <f t="shared" si="27"/>
        <v>vis</v>
      </c>
      <c r="E159" s="15">
        <f>VLOOKUP(C159,Active!C$21:E$971,3,FALSE)</f>
        <v>-17662.891152758191</v>
      </c>
      <c r="F159" s="3" t="s">
        <v>74</v>
      </c>
      <c r="G159" s="2" t="str">
        <f t="shared" si="28"/>
        <v>36231.535</v>
      </c>
      <c r="H159" s="1">
        <f t="shared" si="29"/>
        <v>-17663</v>
      </c>
      <c r="I159" s="16" t="s">
        <v>439</v>
      </c>
      <c r="J159" s="17" t="s">
        <v>440</v>
      </c>
      <c r="K159" s="16">
        <v>-17663</v>
      </c>
      <c r="L159" s="16" t="s">
        <v>441</v>
      </c>
      <c r="M159" s="17" t="s">
        <v>80</v>
      </c>
      <c r="N159" s="17"/>
      <c r="O159" s="18" t="s">
        <v>81</v>
      </c>
      <c r="P159" s="18" t="s">
        <v>82</v>
      </c>
    </row>
    <row r="160" spans="1:16" ht="12.75" customHeight="1" thickBot="1">
      <c r="A160" s="1" t="str">
        <f t="shared" si="24"/>
        <v> AN 285.10 </v>
      </c>
      <c r="B160" s="3" t="str">
        <f t="shared" si="25"/>
        <v>I</v>
      </c>
      <c r="C160" s="1">
        <f t="shared" si="26"/>
        <v>36231.542000000001</v>
      </c>
      <c r="D160" s="2" t="str">
        <f t="shared" si="27"/>
        <v>vis</v>
      </c>
      <c r="E160" s="15">
        <f>VLOOKUP(C160,Active!C$21:E$971,3,FALSE)</f>
        <v>-17662.884284619588</v>
      </c>
      <c r="F160" s="3" t="s">
        <v>74</v>
      </c>
      <c r="G160" s="2" t="str">
        <f t="shared" si="28"/>
        <v>36231.542</v>
      </c>
      <c r="H160" s="1">
        <f t="shared" si="29"/>
        <v>-17663</v>
      </c>
      <c r="I160" s="16" t="s">
        <v>442</v>
      </c>
      <c r="J160" s="17" t="s">
        <v>443</v>
      </c>
      <c r="K160" s="16">
        <v>-17663</v>
      </c>
      <c r="L160" s="16" t="s">
        <v>444</v>
      </c>
      <c r="M160" s="17" t="s">
        <v>390</v>
      </c>
      <c r="N160" s="17"/>
      <c r="O160" s="18" t="s">
        <v>81</v>
      </c>
      <c r="P160" s="18" t="s">
        <v>82</v>
      </c>
    </row>
    <row r="161" spans="1:16" ht="12.75" customHeight="1" thickBot="1">
      <c r="A161" s="1" t="str">
        <f t="shared" si="24"/>
        <v> AOEB 10 </v>
      </c>
      <c r="B161" s="3" t="str">
        <f t="shared" si="25"/>
        <v>I</v>
      </c>
      <c r="C161" s="1">
        <f t="shared" si="26"/>
        <v>43100.777000000002</v>
      </c>
      <c r="D161" s="2" t="str">
        <f t="shared" si="27"/>
        <v>vis</v>
      </c>
      <c r="E161" s="15">
        <f>VLOOKUP(C161,Active!C$21:E$971,3,FALSE)</f>
        <v>-10923.047412723126</v>
      </c>
      <c r="F161" s="3" t="s">
        <v>74</v>
      </c>
      <c r="G161" s="2" t="str">
        <f t="shared" si="28"/>
        <v>43100.777</v>
      </c>
      <c r="H161" s="1">
        <f t="shared" si="29"/>
        <v>-10923</v>
      </c>
      <c r="I161" s="16" t="s">
        <v>450</v>
      </c>
      <c r="J161" s="17" t="s">
        <v>451</v>
      </c>
      <c r="K161" s="16">
        <v>-10923</v>
      </c>
      <c r="L161" s="16" t="s">
        <v>452</v>
      </c>
      <c r="M161" s="17" t="s">
        <v>390</v>
      </c>
      <c r="N161" s="17"/>
      <c r="O161" s="18" t="s">
        <v>453</v>
      </c>
      <c r="P161" s="18" t="s">
        <v>454</v>
      </c>
    </row>
    <row r="162" spans="1:16" ht="12.75" customHeight="1" thickBot="1">
      <c r="A162" s="1" t="str">
        <f t="shared" si="24"/>
        <v> AOEB 10 </v>
      </c>
      <c r="B162" s="3" t="str">
        <f t="shared" si="25"/>
        <v>I</v>
      </c>
      <c r="C162" s="1">
        <f t="shared" si="26"/>
        <v>44634.667999999998</v>
      </c>
      <c r="D162" s="2" t="str">
        <f t="shared" si="27"/>
        <v>vis</v>
      </c>
      <c r="E162" s="15">
        <f>VLOOKUP(C162,Active!C$21:E$971,3,FALSE)</f>
        <v>-9418.0508418866211</v>
      </c>
      <c r="F162" s="3" t="s">
        <v>74</v>
      </c>
      <c r="G162" s="2" t="str">
        <f t="shared" si="28"/>
        <v>44634.668</v>
      </c>
      <c r="H162" s="1">
        <f t="shared" si="29"/>
        <v>-9418</v>
      </c>
      <c r="I162" s="16" t="s">
        <v>455</v>
      </c>
      <c r="J162" s="17" t="s">
        <v>456</v>
      </c>
      <c r="K162" s="16">
        <v>-9418</v>
      </c>
      <c r="L162" s="16" t="s">
        <v>457</v>
      </c>
      <c r="M162" s="17" t="s">
        <v>390</v>
      </c>
      <c r="N162" s="17"/>
      <c r="O162" s="18" t="s">
        <v>453</v>
      </c>
      <c r="P162" s="18" t="s">
        <v>454</v>
      </c>
    </row>
    <row r="163" spans="1:16" ht="12.75" customHeight="1" thickBot="1">
      <c r="A163" s="1" t="str">
        <f t="shared" si="24"/>
        <v> AOEB 10 </v>
      </c>
      <c r="B163" s="3" t="str">
        <f t="shared" si="25"/>
        <v>I</v>
      </c>
      <c r="C163" s="1">
        <f t="shared" si="26"/>
        <v>44635.688999999998</v>
      </c>
      <c r="D163" s="2" t="str">
        <f t="shared" si="27"/>
        <v>vis</v>
      </c>
      <c r="E163" s="15">
        <f>VLOOKUP(C163,Active!C$21:E$971,3,FALSE)</f>
        <v>-9417.049074812674</v>
      </c>
      <c r="F163" s="3" t="s">
        <v>74</v>
      </c>
      <c r="G163" s="2" t="str">
        <f t="shared" si="28"/>
        <v>44635.689</v>
      </c>
      <c r="H163" s="1">
        <f t="shared" si="29"/>
        <v>-9417</v>
      </c>
      <c r="I163" s="16" t="s">
        <v>458</v>
      </c>
      <c r="J163" s="17" t="s">
        <v>459</v>
      </c>
      <c r="K163" s="16">
        <v>-9417</v>
      </c>
      <c r="L163" s="16" t="s">
        <v>460</v>
      </c>
      <c r="M163" s="17" t="s">
        <v>390</v>
      </c>
      <c r="N163" s="17"/>
      <c r="O163" s="18" t="s">
        <v>453</v>
      </c>
      <c r="P163" s="18" t="s">
        <v>454</v>
      </c>
    </row>
    <row r="164" spans="1:16" ht="12.75" customHeight="1" thickBot="1">
      <c r="A164" s="1" t="str">
        <f t="shared" si="24"/>
        <v> AOEB 10 </v>
      </c>
      <c r="B164" s="3" t="str">
        <f t="shared" si="25"/>
        <v>I</v>
      </c>
      <c r="C164" s="1">
        <f t="shared" si="26"/>
        <v>44957.79</v>
      </c>
      <c r="D164" s="2" t="str">
        <f t="shared" si="27"/>
        <v>vis</v>
      </c>
      <c r="E164" s="15">
        <f>VLOOKUP(C164,Active!C$21:E$971,3,FALSE)</f>
        <v>-9101.0156014674267</v>
      </c>
      <c r="F164" s="3" t="s">
        <v>74</v>
      </c>
      <c r="G164" s="2" t="str">
        <f t="shared" si="28"/>
        <v>44957.790</v>
      </c>
      <c r="H164" s="1">
        <f t="shared" si="29"/>
        <v>-9101</v>
      </c>
      <c r="I164" s="16" t="s">
        <v>461</v>
      </c>
      <c r="J164" s="17" t="s">
        <v>462</v>
      </c>
      <c r="K164" s="16">
        <v>-9101</v>
      </c>
      <c r="L164" s="16" t="s">
        <v>463</v>
      </c>
      <c r="M164" s="17" t="s">
        <v>390</v>
      </c>
      <c r="N164" s="17"/>
      <c r="O164" s="18" t="s">
        <v>453</v>
      </c>
      <c r="P164" s="18" t="s">
        <v>454</v>
      </c>
    </row>
    <row r="165" spans="1:16" ht="12.75" customHeight="1" thickBot="1">
      <c r="A165" s="1" t="str">
        <f t="shared" si="24"/>
        <v> AOEB 10 </v>
      </c>
      <c r="B165" s="3" t="str">
        <f t="shared" si="25"/>
        <v>I</v>
      </c>
      <c r="C165" s="1">
        <f t="shared" si="26"/>
        <v>46494.686999999998</v>
      </c>
      <c r="D165" s="2" t="str">
        <f t="shared" si="27"/>
        <v>vis</v>
      </c>
      <c r="E165" s="15">
        <f>VLOOKUP(C165,Active!C$21:E$971,3,FALSE)</f>
        <v>-7593.0696556805906</v>
      </c>
      <c r="F165" s="3" t="s">
        <v>74</v>
      </c>
      <c r="G165" s="2" t="str">
        <f t="shared" si="28"/>
        <v>46494.687</v>
      </c>
      <c r="H165" s="1">
        <f t="shared" si="29"/>
        <v>-7593</v>
      </c>
      <c r="I165" s="16" t="s">
        <v>464</v>
      </c>
      <c r="J165" s="17" t="s">
        <v>465</v>
      </c>
      <c r="K165" s="16">
        <v>-7593</v>
      </c>
      <c r="L165" s="16" t="s">
        <v>466</v>
      </c>
      <c r="M165" s="17" t="s">
        <v>390</v>
      </c>
      <c r="N165" s="17"/>
      <c r="O165" s="18" t="s">
        <v>467</v>
      </c>
      <c r="P165" s="18" t="s">
        <v>454</v>
      </c>
    </row>
    <row r="166" spans="1:16" ht="12.75" customHeight="1" thickBot="1">
      <c r="A166" s="1" t="str">
        <f t="shared" si="24"/>
        <v>BAVM 56 </v>
      </c>
      <c r="B166" s="3" t="str">
        <f t="shared" si="25"/>
        <v>I</v>
      </c>
      <c r="C166" s="1">
        <f t="shared" si="26"/>
        <v>47913.462399999997</v>
      </c>
      <c r="D166" s="2" t="str">
        <f t="shared" si="27"/>
        <v>vis</v>
      </c>
      <c r="E166" s="15">
        <f>VLOOKUP(C166,Active!C$21:E$971,3,FALSE)</f>
        <v>-6201.0202129319232</v>
      </c>
      <c r="F166" s="3" t="s">
        <v>74</v>
      </c>
      <c r="G166" s="2" t="str">
        <f t="shared" si="28"/>
        <v>47913.4624</v>
      </c>
      <c r="H166" s="1">
        <f t="shared" si="29"/>
        <v>-6201</v>
      </c>
      <c r="I166" s="16" t="s">
        <v>482</v>
      </c>
      <c r="J166" s="17" t="s">
        <v>483</v>
      </c>
      <c r="K166" s="16">
        <v>-6201</v>
      </c>
      <c r="L166" s="16" t="s">
        <v>484</v>
      </c>
      <c r="M166" s="17" t="s">
        <v>476</v>
      </c>
      <c r="N166" s="17" t="s">
        <v>485</v>
      </c>
      <c r="O166" s="18" t="s">
        <v>486</v>
      </c>
      <c r="P166" s="19" t="s">
        <v>487</v>
      </c>
    </row>
    <row r="167" spans="1:16" ht="12.75" customHeight="1" thickBot="1">
      <c r="A167" s="1" t="str">
        <f t="shared" si="24"/>
        <v>BAVM 56 </v>
      </c>
      <c r="B167" s="3" t="str">
        <f t="shared" si="25"/>
        <v>I</v>
      </c>
      <c r="C167" s="1">
        <f t="shared" si="26"/>
        <v>47962.382899999997</v>
      </c>
      <c r="D167" s="2" t="str">
        <f t="shared" si="27"/>
        <v>vis</v>
      </c>
      <c r="E167" s="15">
        <f>VLOOKUP(C167,Active!C$21:E$971,3,FALSE)</f>
        <v>-6153.0212451150401</v>
      </c>
      <c r="F167" s="3" t="s">
        <v>74</v>
      </c>
      <c r="G167" s="2" t="str">
        <f t="shared" si="28"/>
        <v>47962.3829</v>
      </c>
      <c r="H167" s="1">
        <f t="shared" si="29"/>
        <v>-6153</v>
      </c>
      <c r="I167" s="16" t="s">
        <v>488</v>
      </c>
      <c r="J167" s="17" t="s">
        <v>489</v>
      </c>
      <c r="K167" s="16">
        <v>-6153</v>
      </c>
      <c r="L167" s="16" t="s">
        <v>490</v>
      </c>
      <c r="M167" s="17" t="s">
        <v>476</v>
      </c>
      <c r="N167" s="17" t="s">
        <v>485</v>
      </c>
      <c r="O167" s="18" t="s">
        <v>486</v>
      </c>
      <c r="P167" s="19" t="s">
        <v>487</v>
      </c>
    </row>
    <row r="168" spans="1:16" ht="12.75" customHeight="1" thickBot="1">
      <c r="A168" s="1" t="str">
        <f t="shared" si="24"/>
        <v> AOEB 10 </v>
      </c>
      <c r="B168" s="3" t="str">
        <f t="shared" si="25"/>
        <v>I</v>
      </c>
      <c r="C168" s="1">
        <f t="shared" si="26"/>
        <v>51589.697</v>
      </c>
      <c r="D168" s="2" t="str">
        <f t="shared" si="27"/>
        <v>vis</v>
      </c>
      <c r="E168" s="15">
        <f>VLOOKUP(C168,Active!C$21:E$971,3,FALSE)</f>
        <v>-2594.036100898843</v>
      </c>
      <c r="F168" s="3" t="s">
        <v>74</v>
      </c>
      <c r="G168" s="2" t="str">
        <f t="shared" si="28"/>
        <v>51589.697</v>
      </c>
      <c r="H168" s="1">
        <f t="shared" si="29"/>
        <v>-2594</v>
      </c>
      <c r="I168" s="16" t="s">
        <v>513</v>
      </c>
      <c r="J168" s="17" t="s">
        <v>514</v>
      </c>
      <c r="K168" s="16" t="s">
        <v>515</v>
      </c>
      <c r="L168" s="16" t="s">
        <v>516</v>
      </c>
      <c r="M168" s="17" t="s">
        <v>517</v>
      </c>
      <c r="N168" s="17" t="s">
        <v>518</v>
      </c>
      <c r="O168" s="18" t="s">
        <v>519</v>
      </c>
      <c r="P168" s="18" t="s">
        <v>454</v>
      </c>
    </row>
    <row r="169" spans="1:16" ht="12.75" customHeight="1" thickBot="1">
      <c r="A169" s="1" t="str">
        <f t="shared" si="24"/>
        <v> AOEB 10 </v>
      </c>
      <c r="B169" s="3" t="str">
        <f t="shared" si="25"/>
        <v>I</v>
      </c>
      <c r="C169" s="1">
        <f t="shared" si="26"/>
        <v>51960.726999999999</v>
      </c>
      <c r="D169" s="2" t="str">
        <f t="shared" si="27"/>
        <v>vis</v>
      </c>
      <c r="E169" s="15">
        <f>VLOOKUP(C169,Active!C$21:E$971,3,FALSE)</f>
        <v>-2229.995319854122</v>
      </c>
      <c r="F169" s="3" t="s">
        <v>74</v>
      </c>
      <c r="G169" s="2" t="str">
        <f t="shared" si="28"/>
        <v>51960.7270</v>
      </c>
      <c r="H169" s="1">
        <f t="shared" si="29"/>
        <v>-2230</v>
      </c>
      <c r="I169" s="16" t="s">
        <v>520</v>
      </c>
      <c r="J169" s="17" t="s">
        <v>521</v>
      </c>
      <c r="K169" s="16" t="s">
        <v>522</v>
      </c>
      <c r="L169" s="16" t="s">
        <v>523</v>
      </c>
      <c r="M169" s="17" t="s">
        <v>517</v>
      </c>
      <c r="N169" s="17" t="s">
        <v>518</v>
      </c>
      <c r="O169" s="18" t="s">
        <v>524</v>
      </c>
      <c r="P169" s="18" t="s">
        <v>454</v>
      </c>
    </row>
    <row r="170" spans="1:16" ht="12.75" customHeight="1" thickBot="1">
      <c r="A170" s="1" t="str">
        <f t="shared" si="24"/>
        <v> AOEB 10 </v>
      </c>
      <c r="B170" s="3" t="str">
        <f t="shared" si="25"/>
        <v>I</v>
      </c>
      <c r="C170" s="1">
        <f t="shared" si="26"/>
        <v>52380.636899999998</v>
      </c>
      <c r="D170" s="2" t="str">
        <f t="shared" si="27"/>
        <v>vis</v>
      </c>
      <c r="E170" s="15">
        <f>VLOOKUP(C170,Active!C$21:E$971,3,FALSE)</f>
        <v>-1817.995406196437</v>
      </c>
      <c r="F170" s="3" t="s">
        <v>74</v>
      </c>
      <c r="G170" s="2" t="str">
        <f t="shared" si="28"/>
        <v>52380.6369</v>
      </c>
      <c r="H170" s="1">
        <f t="shared" si="29"/>
        <v>-1818</v>
      </c>
      <c r="I170" s="16" t="s">
        <v>525</v>
      </c>
      <c r="J170" s="17" t="s">
        <v>526</v>
      </c>
      <c r="K170" s="16" t="s">
        <v>527</v>
      </c>
      <c r="L170" s="16" t="s">
        <v>528</v>
      </c>
      <c r="M170" s="17" t="s">
        <v>517</v>
      </c>
      <c r="N170" s="17" t="s">
        <v>518</v>
      </c>
      <c r="O170" s="18" t="s">
        <v>453</v>
      </c>
      <c r="P170" s="18" t="s">
        <v>454</v>
      </c>
    </row>
    <row r="171" spans="1:16" ht="12.75" customHeight="1" thickBot="1">
      <c r="A171" s="1" t="str">
        <f t="shared" ref="A171:A187" si="30">P171</f>
        <v> AOEB 10 </v>
      </c>
      <c r="B171" s="3" t="str">
        <f t="shared" ref="B171:B187" si="31">IF(H171=INT(H171),"I","II")</f>
        <v>I</v>
      </c>
      <c r="C171" s="1">
        <f t="shared" ref="C171:C187" si="32">1*G171</f>
        <v>52650.722699999998</v>
      </c>
      <c r="D171" s="2" t="str">
        <f t="shared" ref="D171:D187" si="33">VLOOKUP(F171,I$1:J$5,2,FALSE)</f>
        <v>vis</v>
      </c>
      <c r="E171" s="15">
        <f>VLOOKUP(C171,Active!C$21:E$971,3,FALSE)</f>
        <v>-1552.9973047461797</v>
      </c>
      <c r="F171" s="3" t="s">
        <v>74</v>
      </c>
      <c r="G171" s="2" t="str">
        <f t="shared" ref="G171:G187" si="34">MID(I171,3,LEN(I171)-3)</f>
        <v>52650.7227</v>
      </c>
      <c r="H171" s="1">
        <f t="shared" ref="H171:H187" si="35">1*K171</f>
        <v>-1553</v>
      </c>
      <c r="I171" s="16" t="s">
        <v>529</v>
      </c>
      <c r="J171" s="17" t="s">
        <v>530</v>
      </c>
      <c r="K171" s="16" t="s">
        <v>531</v>
      </c>
      <c r="L171" s="16" t="s">
        <v>532</v>
      </c>
      <c r="M171" s="17" t="s">
        <v>517</v>
      </c>
      <c r="N171" s="17" t="s">
        <v>518</v>
      </c>
      <c r="O171" s="18" t="s">
        <v>453</v>
      </c>
      <c r="P171" s="18" t="s">
        <v>454</v>
      </c>
    </row>
    <row r="172" spans="1:16" ht="12.75" customHeight="1" thickBot="1">
      <c r="A172" s="1" t="str">
        <f t="shared" si="30"/>
        <v> AOEB 10 </v>
      </c>
      <c r="B172" s="3" t="str">
        <f t="shared" si="31"/>
        <v>I</v>
      </c>
      <c r="C172" s="1">
        <f t="shared" si="32"/>
        <v>52980.955000000002</v>
      </c>
      <c r="D172" s="2" t="str">
        <f t="shared" si="33"/>
        <v>vis</v>
      </c>
      <c r="E172" s="15">
        <f>VLOOKUP(C172,Active!C$21:E$971,3,FALSE)</f>
        <v>-1228.9857034789068</v>
      </c>
      <c r="F172" s="3" t="s">
        <v>74</v>
      </c>
      <c r="G172" s="2" t="str">
        <f t="shared" si="34"/>
        <v>52980.9550</v>
      </c>
      <c r="H172" s="1">
        <f t="shared" si="35"/>
        <v>-1229</v>
      </c>
      <c r="I172" s="16" t="s">
        <v>533</v>
      </c>
      <c r="J172" s="17" t="s">
        <v>534</v>
      </c>
      <c r="K172" s="16" t="s">
        <v>535</v>
      </c>
      <c r="L172" s="16" t="s">
        <v>536</v>
      </c>
      <c r="M172" s="17" t="s">
        <v>517</v>
      </c>
      <c r="N172" s="17" t="s">
        <v>518</v>
      </c>
      <c r="O172" s="18" t="s">
        <v>524</v>
      </c>
      <c r="P172" s="18" t="s">
        <v>454</v>
      </c>
    </row>
    <row r="173" spans="1:16" ht="12.75" customHeight="1" thickBot="1">
      <c r="A173" s="1" t="str">
        <f t="shared" si="30"/>
        <v> AOEB 10 </v>
      </c>
      <c r="B173" s="3" t="str">
        <f t="shared" si="31"/>
        <v>II</v>
      </c>
      <c r="C173" s="1">
        <f t="shared" si="32"/>
        <v>53363.672899999998</v>
      </c>
      <c r="D173" s="2" t="str">
        <f t="shared" si="33"/>
        <v>vis</v>
      </c>
      <c r="E173" s="15">
        <f>VLOOKUP(C173,Active!C$21:E$971,3,FALSE)</f>
        <v>-853.47719140227014</v>
      </c>
      <c r="F173" s="3" t="s">
        <v>74</v>
      </c>
      <c r="G173" s="2" t="str">
        <f t="shared" si="34"/>
        <v>53363.6729</v>
      </c>
      <c r="H173" s="1">
        <f t="shared" si="35"/>
        <v>-853.5</v>
      </c>
      <c r="I173" s="16" t="s">
        <v>537</v>
      </c>
      <c r="J173" s="17" t="s">
        <v>538</v>
      </c>
      <c r="K173" s="16" t="s">
        <v>539</v>
      </c>
      <c r="L173" s="16" t="s">
        <v>540</v>
      </c>
      <c r="M173" s="17" t="s">
        <v>517</v>
      </c>
      <c r="N173" s="17" t="s">
        <v>518</v>
      </c>
      <c r="O173" s="18" t="s">
        <v>453</v>
      </c>
      <c r="P173" s="18" t="s">
        <v>454</v>
      </c>
    </row>
    <row r="174" spans="1:16" ht="12.75" customHeight="1" thickBot="1">
      <c r="A174" s="1" t="str">
        <f t="shared" si="30"/>
        <v>VSB 44 </v>
      </c>
      <c r="B174" s="3" t="str">
        <f t="shared" si="31"/>
        <v>II</v>
      </c>
      <c r="C174" s="1">
        <f t="shared" si="32"/>
        <v>53388.130599999997</v>
      </c>
      <c r="D174" s="2" t="str">
        <f t="shared" si="33"/>
        <v>vis</v>
      </c>
      <c r="E174" s="15">
        <f>VLOOKUP(C174,Active!C$21:E$971,3,FALSE)</f>
        <v>-829.48020945860753</v>
      </c>
      <c r="F174" s="3" t="s">
        <v>74</v>
      </c>
      <c r="G174" s="2" t="str">
        <f t="shared" si="34"/>
        <v>53388.1306</v>
      </c>
      <c r="H174" s="1">
        <f t="shared" si="35"/>
        <v>-829.5</v>
      </c>
      <c r="I174" s="16" t="s">
        <v>541</v>
      </c>
      <c r="J174" s="17" t="s">
        <v>542</v>
      </c>
      <c r="K174" s="16" t="s">
        <v>543</v>
      </c>
      <c r="L174" s="16" t="s">
        <v>544</v>
      </c>
      <c r="M174" s="17" t="s">
        <v>476</v>
      </c>
      <c r="N174" s="17" t="s">
        <v>477</v>
      </c>
      <c r="O174" s="18" t="s">
        <v>545</v>
      </c>
      <c r="P174" s="19" t="s">
        <v>546</v>
      </c>
    </row>
    <row r="175" spans="1:16" ht="12.75" customHeight="1" thickBot="1">
      <c r="A175" s="1" t="str">
        <f t="shared" si="30"/>
        <v> AOEB 10 </v>
      </c>
      <c r="B175" s="3" t="str">
        <f t="shared" si="31"/>
        <v>I</v>
      </c>
      <c r="C175" s="1">
        <f t="shared" si="32"/>
        <v>53392.701000000001</v>
      </c>
      <c r="D175" s="2" t="str">
        <f t="shared" si="33"/>
        <v>vis</v>
      </c>
      <c r="E175" s="15">
        <f>VLOOKUP(C175,Active!C$21:E$971,3,FALSE)</f>
        <v>-824.99590364590154</v>
      </c>
      <c r="F175" s="3" t="s">
        <v>74</v>
      </c>
      <c r="G175" s="2" t="str">
        <f t="shared" si="34"/>
        <v>53392.7010</v>
      </c>
      <c r="H175" s="1">
        <f t="shared" si="35"/>
        <v>-825</v>
      </c>
      <c r="I175" s="16" t="s">
        <v>547</v>
      </c>
      <c r="J175" s="17" t="s">
        <v>548</v>
      </c>
      <c r="K175" s="16" t="s">
        <v>549</v>
      </c>
      <c r="L175" s="16" t="s">
        <v>550</v>
      </c>
      <c r="M175" s="17" t="s">
        <v>517</v>
      </c>
      <c r="N175" s="17" t="s">
        <v>518</v>
      </c>
      <c r="O175" s="18" t="s">
        <v>524</v>
      </c>
      <c r="P175" s="18" t="s">
        <v>454</v>
      </c>
    </row>
    <row r="176" spans="1:16" ht="12.75" customHeight="1" thickBot="1">
      <c r="A176" s="1" t="str">
        <f t="shared" si="30"/>
        <v>VSB 45 </v>
      </c>
      <c r="B176" s="3" t="str">
        <f t="shared" si="31"/>
        <v>II</v>
      </c>
      <c r="C176" s="1">
        <f t="shared" si="32"/>
        <v>53759.092600000004</v>
      </c>
      <c r="D176" s="2" t="str">
        <f t="shared" si="33"/>
        <v>vis</v>
      </c>
      <c r="E176" s="15">
        <f>VLOOKUP(C176,Active!C$21:E$971,3,FALSE)</f>
        <v>-465.50614747463106</v>
      </c>
      <c r="F176" s="3" t="s">
        <v>74</v>
      </c>
      <c r="G176" s="2" t="str">
        <f t="shared" si="34"/>
        <v>53759.0926</v>
      </c>
      <c r="H176" s="1">
        <f t="shared" si="35"/>
        <v>-465.5</v>
      </c>
      <c r="I176" s="16" t="s">
        <v>551</v>
      </c>
      <c r="J176" s="17" t="s">
        <v>552</v>
      </c>
      <c r="K176" s="16" t="s">
        <v>553</v>
      </c>
      <c r="L176" s="16" t="s">
        <v>554</v>
      </c>
      <c r="M176" s="17" t="s">
        <v>476</v>
      </c>
      <c r="N176" s="17" t="s">
        <v>477</v>
      </c>
      <c r="O176" s="18" t="s">
        <v>555</v>
      </c>
      <c r="P176" s="19" t="s">
        <v>556</v>
      </c>
    </row>
    <row r="177" spans="1:16" ht="12.75" customHeight="1" thickBot="1">
      <c r="A177" s="1" t="str">
        <f t="shared" si="30"/>
        <v> AOEB 12 </v>
      </c>
      <c r="B177" s="3" t="str">
        <f t="shared" si="31"/>
        <v>I</v>
      </c>
      <c r="C177" s="1">
        <f t="shared" si="32"/>
        <v>53764.705300000001</v>
      </c>
      <c r="D177" s="2" t="str">
        <f t="shared" si="33"/>
        <v>vis</v>
      </c>
      <c r="E177" s="15">
        <f>VLOOKUP(C177,Active!C$21:E$971,3,FALSE)</f>
        <v>-459.99917582336582</v>
      </c>
      <c r="F177" s="3" t="s">
        <v>74</v>
      </c>
      <c r="G177" s="2" t="str">
        <f t="shared" si="34"/>
        <v>53764.7053</v>
      </c>
      <c r="H177" s="1">
        <f t="shared" si="35"/>
        <v>-460</v>
      </c>
      <c r="I177" s="16" t="s">
        <v>557</v>
      </c>
      <c r="J177" s="17" t="s">
        <v>558</v>
      </c>
      <c r="K177" s="16" t="s">
        <v>559</v>
      </c>
      <c r="L177" s="16" t="s">
        <v>560</v>
      </c>
      <c r="M177" s="17" t="s">
        <v>517</v>
      </c>
      <c r="N177" s="17" t="s">
        <v>518</v>
      </c>
      <c r="O177" s="18" t="s">
        <v>561</v>
      </c>
      <c r="P177" s="18" t="s">
        <v>562</v>
      </c>
    </row>
    <row r="178" spans="1:16" ht="12.75" customHeight="1" thickBot="1">
      <c r="A178" s="1" t="str">
        <f t="shared" si="30"/>
        <v>VSB 46 </v>
      </c>
      <c r="B178" s="3" t="str">
        <f t="shared" si="31"/>
        <v>I</v>
      </c>
      <c r="C178" s="1">
        <f t="shared" si="32"/>
        <v>54107.148300000001</v>
      </c>
      <c r="D178" s="2" t="str">
        <f t="shared" si="33"/>
        <v>vis</v>
      </c>
      <c r="E178" s="15">
        <f>VLOOKUP(C178,Active!C$21:E$971,3,FALSE)</f>
        <v>-124.00689168651002</v>
      </c>
      <c r="F178" s="3" t="s">
        <v>74</v>
      </c>
      <c r="G178" s="2" t="str">
        <f t="shared" si="34"/>
        <v>54107.1483</v>
      </c>
      <c r="H178" s="1">
        <f t="shared" si="35"/>
        <v>-124</v>
      </c>
      <c r="I178" s="16" t="s">
        <v>563</v>
      </c>
      <c r="J178" s="17" t="s">
        <v>564</v>
      </c>
      <c r="K178" s="16" t="s">
        <v>565</v>
      </c>
      <c r="L178" s="16" t="s">
        <v>566</v>
      </c>
      <c r="M178" s="17" t="s">
        <v>517</v>
      </c>
      <c r="N178" s="17" t="s">
        <v>74</v>
      </c>
      <c r="O178" s="18" t="s">
        <v>567</v>
      </c>
      <c r="P178" s="19" t="s">
        <v>568</v>
      </c>
    </row>
    <row r="179" spans="1:16" ht="12.75" customHeight="1" thickBot="1">
      <c r="A179" s="1" t="str">
        <f t="shared" si="30"/>
        <v> AOEB 12 </v>
      </c>
      <c r="B179" s="3" t="str">
        <f t="shared" si="31"/>
        <v>II</v>
      </c>
      <c r="C179" s="1">
        <f t="shared" si="32"/>
        <v>54110.735699999997</v>
      </c>
      <c r="D179" s="2" t="str">
        <f t="shared" si="33"/>
        <v>vis</v>
      </c>
      <c r="E179" s="15">
        <f>VLOOKUP(C179,Active!C$21:E$971,3,FALSE)</f>
        <v>-120.48706876674979</v>
      </c>
      <c r="F179" s="3" t="s">
        <v>74</v>
      </c>
      <c r="G179" s="2" t="str">
        <f t="shared" si="34"/>
        <v>54110.7357</v>
      </c>
      <c r="H179" s="1">
        <f t="shared" si="35"/>
        <v>-120.5</v>
      </c>
      <c r="I179" s="16" t="s">
        <v>569</v>
      </c>
      <c r="J179" s="17" t="s">
        <v>570</v>
      </c>
      <c r="K179" s="16" t="s">
        <v>571</v>
      </c>
      <c r="L179" s="16" t="s">
        <v>572</v>
      </c>
      <c r="M179" s="17" t="s">
        <v>517</v>
      </c>
      <c r="N179" s="17" t="s">
        <v>518</v>
      </c>
      <c r="O179" s="18" t="s">
        <v>561</v>
      </c>
      <c r="P179" s="18" t="s">
        <v>562</v>
      </c>
    </row>
    <row r="180" spans="1:16" ht="12.75" customHeight="1" thickBot="1">
      <c r="A180" s="1" t="str">
        <f t="shared" si="30"/>
        <v> AOEB 12 </v>
      </c>
      <c r="B180" s="3" t="str">
        <f t="shared" si="31"/>
        <v>I</v>
      </c>
      <c r="C180" s="1">
        <f t="shared" si="32"/>
        <v>54134.674599999998</v>
      </c>
      <c r="D180" s="2" t="str">
        <f t="shared" si="33"/>
        <v>vis</v>
      </c>
      <c r="E180" s="15">
        <f>VLOOKUP(C180,Active!C$21:E$971,3,FALSE)</f>
        <v>-96.999114010121275</v>
      </c>
      <c r="F180" s="3" t="s">
        <v>74</v>
      </c>
      <c r="G180" s="2" t="str">
        <f t="shared" si="34"/>
        <v>54134.6746</v>
      </c>
      <c r="H180" s="1">
        <f t="shared" si="35"/>
        <v>-97</v>
      </c>
      <c r="I180" s="16" t="s">
        <v>573</v>
      </c>
      <c r="J180" s="17" t="s">
        <v>574</v>
      </c>
      <c r="K180" s="16" t="s">
        <v>575</v>
      </c>
      <c r="L180" s="16" t="s">
        <v>576</v>
      </c>
      <c r="M180" s="17" t="s">
        <v>517</v>
      </c>
      <c r="N180" s="17" t="s">
        <v>518</v>
      </c>
      <c r="O180" s="18" t="s">
        <v>561</v>
      </c>
      <c r="P180" s="18" t="s">
        <v>562</v>
      </c>
    </row>
    <row r="181" spans="1:16" ht="12.75" customHeight="1" thickBot="1">
      <c r="A181" s="1" t="str">
        <f t="shared" si="30"/>
        <v> AOEB 12 </v>
      </c>
      <c r="B181" s="3" t="str">
        <f t="shared" si="31"/>
        <v>I</v>
      </c>
      <c r="C181" s="1">
        <f t="shared" si="32"/>
        <v>54188.693800000001</v>
      </c>
      <c r="D181" s="2" t="str">
        <f t="shared" si="33"/>
        <v>vis</v>
      </c>
      <c r="E181" s="15">
        <f>VLOOKUP(C181,Active!C$21:E$971,3,FALSE)</f>
        <v>-43.997492148244987</v>
      </c>
      <c r="F181" s="3" t="s">
        <v>74</v>
      </c>
      <c r="G181" s="2" t="str">
        <f t="shared" si="34"/>
        <v>54188.6938</v>
      </c>
      <c r="H181" s="1">
        <f t="shared" si="35"/>
        <v>-44</v>
      </c>
      <c r="I181" s="16" t="s">
        <v>582</v>
      </c>
      <c r="J181" s="17" t="s">
        <v>583</v>
      </c>
      <c r="K181" s="16" t="s">
        <v>584</v>
      </c>
      <c r="L181" s="16" t="s">
        <v>585</v>
      </c>
      <c r="M181" s="17" t="s">
        <v>517</v>
      </c>
      <c r="N181" s="17" t="s">
        <v>518</v>
      </c>
      <c r="O181" s="18" t="s">
        <v>586</v>
      </c>
      <c r="P181" s="18" t="s">
        <v>562</v>
      </c>
    </row>
    <row r="182" spans="1:16" ht="12.75" customHeight="1" thickBot="1">
      <c r="A182" s="1" t="str">
        <f t="shared" si="30"/>
        <v>BAVM 193 </v>
      </c>
      <c r="B182" s="3" t="str">
        <f t="shared" si="31"/>
        <v>I</v>
      </c>
      <c r="C182" s="1">
        <f t="shared" si="32"/>
        <v>54491.398399999998</v>
      </c>
      <c r="D182" s="2" t="str">
        <f t="shared" si="33"/>
        <v>vis</v>
      </c>
      <c r="E182" s="15">
        <f>VLOOKUP(C182,Active!C$21:E$971,3,FALSE)</f>
        <v>253.00495781490972</v>
      </c>
      <c r="F182" s="3" t="s">
        <v>74</v>
      </c>
      <c r="G182" s="2" t="str">
        <f t="shared" si="34"/>
        <v>54491.3984</v>
      </c>
      <c r="H182" s="1">
        <f t="shared" si="35"/>
        <v>253</v>
      </c>
      <c r="I182" s="16" t="s">
        <v>587</v>
      </c>
      <c r="J182" s="17" t="s">
        <v>588</v>
      </c>
      <c r="K182" s="16" t="s">
        <v>589</v>
      </c>
      <c r="L182" s="16" t="s">
        <v>590</v>
      </c>
      <c r="M182" s="17" t="s">
        <v>517</v>
      </c>
      <c r="N182" s="17" t="s">
        <v>74</v>
      </c>
      <c r="O182" s="18" t="s">
        <v>591</v>
      </c>
      <c r="P182" s="19" t="s">
        <v>592</v>
      </c>
    </row>
    <row r="183" spans="1:16" ht="12.75" customHeight="1" thickBot="1">
      <c r="A183" s="1" t="str">
        <f t="shared" si="30"/>
        <v>OEJV 0137 </v>
      </c>
      <c r="B183" s="3" t="str">
        <f t="shared" si="31"/>
        <v>I</v>
      </c>
      <c r="C183" s="1">
        <f t="shared" si="32"/>
        <v>55601.306700000001</v>
      </c>
      <c r="D183" s="2" t="str">
        <f t="shared" si="33"/>
        <v>vis</v>
      </c>
      <c r="E183" s="15" t="e">
        <f>VLOOKUP(C183,Active!C$21:E$971,3,FALSE)</f>
        <v>#N/A</v>
      </c>
      <c r="F183" s="3" t="s">
        <v>74</v>
      </c>
      <c r="G183" s="2" t="str">
        <f t="shared" si="34"/>
        <v>55601.3067</v>
      </c>
      <c r="H183" s="1">
        <f t="shared" si="35"/>
        <v>1342</v>
      </c>
      <c r="I183" s="16" t="s">
        <v>613</v>
      </c>
      <c r="J183" s="17" t="s">
        <v>614</v>
      </c>
      <c r="K183" s="16" t="s">
        <v>615</v>
      </c>
      <c r="L183" s="16" t="s">
        <v>616</v>
      </c>
      <c r="M183" s="17" t="s">
        <v>517</v>
      </c>
      <c r="N183" s="17" t="s">
        <v>617</v>
      </c>
      <c r="O183" s="18" t="s">
        <v>618</v>
      </c>
      <c r="P183" s="19" t="s">
        <v>619</v>
      </c>
    </row>
    <row r="184" spans="1:16" ht="12.75" customHeight="1" thickBot="1">
      <c r="A184" s="1" t="str">
        <f t="shared" si="30"/>
        <v>OEJV 0137 </v>
      </c>
      <c r="B184" s="3" t="str">
        <f t="shared" si="31"/>
        <v>I</v>
      </c>
      <c r="C184" s="1">
        <f t="shared" si="32"/>
        <v>55601.308799999999</v>
      </c>
      <c r="D184" s="2" t="str">
        <f t="shared" si="33"/>
        <v>vis</v>
      </c>
      <c r="E184" s="15" t="e">
        <f>VLOOKUP(C184,Active!C$21:E$971,3,FALSE)</f>
        <v>#N/A</v>
      </c>
      <c r="F184" s="3" t="s">
        <v>74</v>
      </c>
      <c r="G184" s="2" t="str">
        <f t="shared" si="34"/>
        <v>55601.3088</v>
      </c>
      <c r="H184" s="1">
        <f t="shared" si="35"/>
        <v>1342</v>
      </c>
      <c r="I184" s="16" t="s">
        <v>620</v>
      </c>
      <c r="J184" s="17" t="s">
        <v>621</v>
      </c>
      <c r="K184" s="16" t="s">
        <v>615</v>
      </c>
      <c r="L184" s="16" t="s">
        <v>622</v>
      </c>
      <c r="M184" s="17" t="s">
        <v>517</v>
      </c>
      <c r="N184" s="17" t="s">
        <v>74</v>
      </c>
      <c r="O184" s="18" t="s">
        <v>618</v>
      </c>
      <c r="P184" s="19" t="s">
        <v>619</v>
      </c>
    </row>
    <row r="185" spans="1:16" ht="12.75" customHeight="1" thickBot="1">
      <c r="A185" s="1" t="str">
        <f t="shared" si="30"/>
        <v>VSB 56 </v>
      </c>
      <c r="B185" s="3" t="str">
        <f t="shared" si="31"/>
        <v>I</v>
      </c>
      <c r="C185" s="1">
        <f t="shared" si="32"/>
        <v>56334.115100000003</v>
      </c>
      <c r="D185" s="2" t="str">
        <f t="shared" si="33"/>
        <v>vis</v>
      </c>
      <c r="E185" s="15">
        <f>VLOOKUP(C185,Active!C$21:E$971,3,FALSE)</f>
        <v>2061.0097733612401</v>
      </c>
      <c r="F185" s="3" t="s">
        <v>74</v>
      </c>
      <c r="G185" s="2" t="str">
        <f t="shared" si="34"/>
        <v>56334.1151</v>
      </c>
      <c r="H185" s="1">
        <f t="shared" si="35"/>
        <v>2061</v>
      </c>
      <c r="I185" s="16" t="s">
        <v>643</v>
      </c>
      <c r="J185" s="17" t="s">
        <v>644</v>
      </c>
      <c r="K185" s="16" t="s">
        <v>645</v>
      </c>
      <c r="L185" s="16" t="s">
        <v>646</v>
      </c>
      <c r="M185" s="17" t="s">
        <v>517</v>
      </c>
      <c r="N185" s="17" t="s">
        <v>647</v>
      </c>
      <c r="O185" s="18" t="s">
        <v>648</v>
      </c>
      <c r="P185" s="19" t="s">
        <v>649</v>
      </c>
    </row>
    <row r="186" spans="1:16" ht="12.75" customHeight="1" thickBot="1">
      <c r="A186" s="1" t="str">
        <f t="shared" si="30"/>
        <v>VSB 56 </v>
      </c>
      <c r="B186" s="3" t="str">
        <f t="shared" si="31"/>
        <v>I</v>
      </c>
      <c r="C186" s="1">
        <f t="shared" si="32"/>
        <v>56335.126300000004</v>
      </c>
      <c r="D186" s="2" t="str">
        <f t="shared" si="33"/>
        <v>vis</v>
      </c>
      <c r="E186" s="15">
        <f>VLOOKUP(C186,Active!C$21:E$971,3,FALSE)</f>
        <v>2062.0019250411387</v>
      </c>
      <c r="F186" s="3" t="s">
        <v>74</v>
      </c>
      <c r="G186" s="2" t="str">
        <f t="shared" si="34"/>
        <v>56335.1263</v>
      </c>
      <c r="H186" s="1">
        <f t="shared" si="35"/>
        <v>2062</v>
      </c>
      <c r="I186" s="16" t="s">
        <v>650</v>
      </c>
      <c r="J186" s="17" t="s">
        <v>651</v>
      </c>
      <c r="K186" s="16" t="s">
        <v>652</v>
      </c>
      <c r="L186" s="16" t="s">
        <v>653</v>
      </c>
      <c r="M186" s="17" t="s">
        <v>517</v>
      </c>
      <c r="N186" s="17" t="s">
        <v>647</v>
      </c>
      <c r="O186" s="18" t="s">
        <v>648</v>
      </c>
      <c r="P186" s="19" t="s">
        <v>649</v>
      </c>
    </row>
    <row r="187" spans="1:16" ht="12.75" customHeight="1" thickBot="1">
      <c r="A187" s="1" t="str">
        <f t="shared" si="30"/>
        <v> JAAVSO 43-1 </v>
      </c>
      <c r="B187" s="3" t="str">
        <f t="shared" si="31"/>
        <v>II</v>
      </c>
      <c r="C187" s="1">
        <f t="shared" si="32"/>
        <v>57081.708700000003</v>
      </c>
      <c r="D187" s="2" t="str">
        <f t="shared" si="33"/>
        <v>vis</v>
      </c>
      <c r="E187" s="15">
        <f>VLOOKUP(C187,Active!C$21:E$971,3,FALSE)</f>
        <v>2794.5206971356947</v>
      </c>
      <c r="F187" s="3" t="s">
        <v>74</v>
      </c>
      <c r="G187" s="2" t="str">
        <f t="shared" si="34"/>
        <v>57081.7087</v>
      </c>
      <c r="H187" s="1">
        <f t="shared" si="35"/>
        <v>2794.5</v>
      </c>
      <c r="I187" s="16" t="s">
        <v>664</v>
      </c>
      <c r="J187" s="17" t="s">
        <v>665</v>
      </c>
      <c r="K187" s="16" t="s">
        <v>666</v>
      </c>
      <c r="L187" s="16" t="s">
        <v>667</v>
      </c>
      <c r="M187" s="17" t="s">
        <v>517</v>
      </c>
      <c r="N187" s="17" t="s">
        <v>74</v>
      </c>
      <c r="O187" s="18" t="s">
        <v>453</v>
      </c>
      <c r="P187" s="18" t="s">
        <v>668</v>
      </c>
    </row>
    <row r="188" spans="1:16">
      <c r="B188" s="3"/>
      <c r="E188" s="15"/>
      <c r="F188" s="3"/>
    </row>
    <row r="189" spans="1:16">
      <c r="B189" s="3"/>
      <c r="E189" s="15"/>
      <c r="F189" s="3"/>
    </row>
    <row r="190" spans="1:16">
      <c r="B190" s="3"/>
      <c r="E190" s="15"/>
      <c r="F190" s="3"/>
    </row>
    <row r="191" spans="1:16">
      <c r="B191" s="3"/>
      <c r="E191" s="15"/>
      <c r="F191" s="3"/>
    </row>
    <row r="192" spans="1:16">
      <c r="B192" s="3"/>
      <c r="E192" s="15"/>
      <c r="F192" s="3"/>
    </row>
    <row r="193" spans="2:6">
      <c r="B193" s="3"/>
      <c r="E193" s="15"/>
      <c r="F193" s="3"/>
    </row>
    <row r="194" spans="2:6">
      <c r="B194" s="3"/>
      <c r="E194" s="15"/>
      <c r="F194" s="3"/>
    </row>
    <row r="195" spans="2:6">
      <c r="B195" s="3"/>
      <c r="E195" s="15"/>
      <c r="F195" s="3"/>
    </row>
    <row r="196" spans="2:6">
      <c r="B196" s="3"/>
      <c r="E196" s="15"/>
      <c r="F196" s="3"/>
    </row>
    <row r="197" spans="2:6">
      <c r="B197" s="3"/>
      <c r="E197" s="15"/>
      <c r="F197" s="3"/>
    </row>
    <row r="198" spans="2:6">
      <c r="B198" s="3"/>
      <c r="E198" s="15"/>
      <c r="F198" s="3"/>
    </row>
    <row r="199" spans="2:6">
      <c r="B199" s="3"/>
      <c r="E199" s="15"/>
      <c r="F199" s="3"/>
    </row>
    <row r="200" spans="2:6">
      <c r="B200" s="3"/>
      <c r="E200" s="15"/>
      <c r="F200" s="3"/>
    </row>
    <row r="201" spans="2:6">
      <c r="B201" s="3"/>
      <c r="E201" s="15"/>
      <c r="F201" s="3"/>
    </row>
    <row r="202" spans="2:6">
      <c r="B202" s="3"/>
      <c r="E202" s="15"/>
      <c r="F202" s="3"/>
    </row>
    <row r="203" spans="2:6">
      <c r="B203" s="3"/>
      <c r="E203" s="15"/>
      <c r="F203" s="3"/>
    </row>
    <row r="204" spans="2:6">
      <c r="B204" s="3"/>
      <c r="E204" s="15"/>
      <c r="F204" s="3"/>
    </row>
    <row r="205" spans="2:6">
      <c r="B205" s="3"/>
      <c r="E205" s="15"/>
      <c r="F205" s="3"/>
    </row>
    <row r="206" spans="2:6">
      <c r="B206" s="3"/>
      <c r="E206" s="15"/>
      <c r="F206" s="3"/>
    </row>
    <row r="207" spans="2:6">
      <c r="B207" s="3"/>
      <c r="E207" s="15"/>
      <c r="F207" s="3"/>
    </row>
    <row r="208" spans="2:6">
      <c r="B208" s="3"/>
      <c r="E208" s="15"/>
      <c r="F208" s="3"/>
    </row>
    <row r="209" spans="2:6">
      <c r="B209" s="3"/>
      <c r="E209" s="15"/>
      <c r="F209" s="3"/>
    </row>
    <row r="210" spans="2:6">
      <c r="B210" s="3"/>
      <c r="E210" s="15"/>
      <c r="F210" s="3"/>
    </row>
    <row r="211" spans="2:6">
      <c r="B211" s="3"/>
      <c r="E211" s="15"/>
      <c r="F211" s="3"/>
    </row>
    <row r="212" spans="2:6">
      <c r="B212" s="3"/>
      <c r="E212" s="15"/>
      <c r="F212" s="3"/>
    </row>
    <row r="213" spans="2:6">
      <c r="B213" s="3"/>
      <c r="E213" s="15"/>
      <c r="F213" s="3"/>
    </row>
    <row r="214" spans="2:6">
      <c r="B214" s="3"/>
      <c r="E214" s="15"/>
      <c r="F214" s="3"/>
    </row>
    <row r="215" spans="2:6">
      <c r="B215" s="3"/>
      <c r="E215" s="15"/>
      <c r="F215" s="3"/>
    </row>
    <row r="216" spans="2:6">
      <c r="B216" s="3"/>
      <c r="E216" s="15"/>
      <c r="F216" s="3"/>
    </row>
    <row r="217" spans="2:6">
      <c r="B217" s="3"/>
      <c r="E217" s="15"/>
      <c r="F217" s="3"/>
    </row>
    <row r="218" spans="2:6">
      <c r="B218" s="3"/>
      <c r="E218" s="15"/>
      <c r="F218" s="3"/>
    </row>
    <row r="219" spans="2:6">
      <c r="B219" s="3"/>
      <c r="E219" s="15"/>
      <c r="F219" s="3"/>
    </row>
    <row r="220" spans="2:6">
      <c r="B220" s="3"/>
      <c r="E220" s="15"/>
      <c r="F220" s="3"/>
    </row>
    <row r="221" spans="2:6">
      <c r="B221" s="3"/>
      <c r="E221" s="15"/>
      <c r="F221" s="3"/>
    </row>
    <row r="222" spans="2:6">
      <c r="B222" s="3"/>
      <c r="E222" s="15"/>
      <c r="F222" s="3"/>
    </row>
    <row r="223" spans="2:6">
      <c r="B223" s="3"/>
      <c r="E223" s="15"/>
      <c r="F223" s="3"/>
    </row>
    <row r="224" spans="2:6">
      <c r="B224" s="3"/>
      <c r="E224" s="15"/>
      <c r="F224" s="3"/>
    </row>
    <row r="225" spans="2:6">
      <c r="B225" s="3"/>
      <c r="E225" s="15"/>
      <c r="F225" s="3"/>
    </row>
    <row r="226" spans="2:6">
      <c r="B226" s="3"/>
      <c r="E226" s="15"/>
      <c r="F226" s="3"/>
    </row>
    <row r="227" spans="2:6">
      <c r="B227" s="3"/>
      <c r="E227" s="15"/>
      <c r="F227" s="3"/>
    </row>
    <row r="228" spans="2:6">
      <c r="B228" s="3"/>
      <c r="E228" s="15"/>
      <c r="F228" s="3"/>
    </row>
    <row r="229" spans="2:6">
      <c r="B229" s="3"/>
      <c r="E229" s="15"/>
      <c r="F229" s="3"/>
    </row>
    <row r="230" spans="2:6">
      <c r="B230" s="3"/>
      <c r="E230" s="15"/>
      <c r="F230" s="3"/>
    </row>
    <row r="231" spans="2:6">
      <c r="B231" s="3"/>
      <c r="E231" s="15"/>
      <c r="F231" s="3"/>
    </row>
    <row r="232" spans="2:6">
      <c r="B232" s="3"/>
      <c r="E232" s="15"/>
      <c r="F232" s="3"/>
    </row>
    <row r="233" spans="2:6">
      <c r="B233" s="3"/>
      <c r="E233" s="15"/>
      <c r="F233" s="3"/>
    </row>
    <row r="234" spans="2:6">
      <c r="B234" s="3"/>
      <c r="E234" s="15"/>
      <c r="F234" s="3"/>
    </row>
    <row r="235" spans="2:6">
      <c r="B235" s="3"/>
      <c r="E235" s="15"/>
      <c r="F235" s="3"/>
    </row>
    <row r="236" spans="2:6">
      <c r="B236" s="3"/>
      <c r="E236" s="15"/>
      <c r="F236" s="3"/>
    </row>
    <row r="237" spans="2:6">
      <c r="B237" s="3"/>
      <c r="E237" s="15"/>
      <c r="F237" s="3"/>
    </row>
    <row r="238" spans="2:6">
      <c r="B238" s="3"/>
      <c r="E238" s="15"/>
      <c r="F238" s="3"/>
    </row>
    <row r="239" spans="2:6">
      <c r="B239" s="3"/>
      <c r="E239" s="15"/>
      <c r="F239" s="3"/>
    </row>
    <row r="240" spans="2:6">
      <c r="B240" s="3"/>
      <c r="E240" s="15"/>
      <c r="F240" s="3"/>
    </row>
    <row r="241" spans="2:6">
      <c r="B241" s="3"/>
      <c r="E241" s="15"/>
      <c r="F241" s="3"/>
    </row>
    <row r="242" spans="2:6">
      <c r="B242" s="3"/>
      <c r="E242" s="15"/>
      <c r="F242" s="3"/>
    </row>
    <row r="243" spans="2:6">
      <c r="B243" s="3"/>
      <c r="E243" s="15"/>
      <c r="F243" s="3"/>
    </row>
    <row r="244" spans="2:6">
      <c r="B244" s="3"/>
      <c r="E244" s="15"/>
      <c r="F244" s="3"/>
    </row>
    <row r="245" spans="2:6">
      <c r="B245" s="3"/>
      <c r="E245" s="15"/>
      <c r="F245" s="3"/>
    </row>
    <row r="246" spans="2:6">
      <c r="B246" s="3"/>
      <c r="E246" s="15"/>
      <c r="F246" s="3"/>
    </row>
    <row r="247" spans="2:6">
      <c r="B247" s="3"/>
      <c r="E247" s="15"/>
      <c r="F247" s="3"/>
    </row>
    <row r="248" spans="2:6">
      <c r="B248" s="3"/>
      <c r="E248" s="15"/>
      <c r="F248" s="3"/>
    </row>
    <row r="249" spans="2:6">
      <c r="B249" s="3"/>
      <c r="E249" s="15"/>
      <c r="F249" s="3"/>
    </row>
    <row r="250" spans="2:6">
      <c r="B250" s="3"/>
      <c r="E250" s="15"/>
      <c r="F250" s="3"/>
    </row>
    <row r="251" spans="2:6">
      <c r="B251" s="3"/>
      <c r="E251" s="15"/>
      <c r="F251" s="3"/>
    </row>
    <row r="252" spans="2:6">
      <c r="B252" s="3"/>
      <c r="E252" s="15"/>
      <c r="F252" s="3"/>
    </row>
    <row r="253" spans="2:6">
      <c r="B253" s="3"/>
      <c r="E253" s="15"/>
      <c r="F253" s="3"/>
    </row>
    <row r="254" spans="2:6">
      <c r="B254" s="3"/>
      <c r="E254" s="15"/>
      <c r="F254" s="3"/>
    </row>
    <row r="255" spans="2:6">
      <c r="B255" s="3"/>
      <c r="E255" s="15"/>
      <c r="F255" s="3"/>
    </row>
    <row r="256" spans="2:6">
      <c r="B256" s="3"/>
      <c r="E256" s="15"/>
      <c r="F256" s="3"/>
    </row>
    <row r="257" spans="2:6">
      <c r="B257" s="3"/>
      <c r="E257" s="15"/>
      <c r="F257" s="3"/>
    </row>
    <row r="258" spans="2:6">
      <c r="B258" s="3"/>
      <c r="E258" s="15"/>
      <c r="F258" s="3"/>
    </row>
    <row r="259" spans="2:6">
      <c r="B259" s="3"/>
      <c r="E259" s="15"/>
      <c r="F259" s="3"/>
    </row>
    <row r="260" spans="2:6">
      <c r="B260" s="3"/>
      <c r="E260" s="15"/>
      <c r="F260" s="3"/>
    </row>
    <row r="261" spans="2:6">
      <c r="B261" s="3"/>
      <c r="E261" s="15"/>
      <c r="F261" s="3"/>
    </row>
    <row r="262" spans="2:6">
      <c r="B262" s="3"/>
      <c r="E262" s="15"/>
      <c r="F262" s="3"/>
    </row>
    <row r="263" spans="2:6">
      <c r="B263" s="3"/>
      <c r="E263" s="15"/>
      <c r="F263" s="3"/>
    </row>
    <row r="264" spans="2:6">
      <c r="B264" s="3"/>
      <c r="E264" s="15"/>
      <c r="F264" s="3"/>
    </row>
    <row r="265" spans="2:6">
      <c r="B265" s="3"/>
      <c r="E265" s="15"/>
      <c r="F265" s="3"/>
    </row>
    <row r="266" spans="2:6">
      <c r="B266" s="3"/>
      <c r="E266" s="15"/>
      <c r="F266" s="3"/>
    </row>
    <row r="267" spans="2:6">
      <c r="B267" s="3"/>
      <c r="E267" s="15"/>
      <c r="F267" s="3"/>
    </row>
    <row r="268" spans="2:6">
      <c r="B268" s="3"/>
      <c r="E268" s="15"/>
      <c r="F268" s="3"/>
    </row>
    <row r="269" spans="2:6">
      <c r="B269" s="3"/>
      <c r="E269" s="15"/>
      <c r="F269" s="3"/>
    </row>
    <row r="270" spans="2:6">
      <c r="B270" s="3"/>
      <c r="E270" s="15"/>
      <c r="F270" s="3"/>
    </row>
    <row r="271" spans="2:6">
      <c r="B271" s="3"/>
      <c r="E271" s="15"/>
      <c r="F271" s="3"/>
    </row>
    <row r="272" spans="2:6">
      <c r="B272" s="3"/>
      <c r="E272" s="15"/>
      <c r="F272" s="3"/>
    </row>
    <row r="273" spans="2:6">
      <c r="B273" s="3"/>
      <c r="E273" s="15"/>
      <c r="F273" s="3"/>
    </row>
    <row r="274" spans="2:6">
      <c r="B274" s="3"/>
      <c r="E274" s="15"/>
      <c r="F274" s="3"/>
    </row>
    <row r="275" spans="2:6">
      <c r="B275" s="3"/>
      <c r="E275" s="15"/>
      <c r="F275" s="3"/>
    </row>
    <row r="276" spans="2:6">
      <c r="B276" s="3"/>
      <c r="E276" s="15"/>
      <c r="F276" s="3"/>
    </row>
    <row r="277" spans="2:6">
      <c r="B277" s="3"/>
      <c r="E277" s="15"/>
      <c r="F277" s="3"/>
    </row>
    <row r="278" spans="2:6">
      <c r="B278" s="3"/>
      <c r="E278" s="15"/>
      <c r="F278" s="3"/>
    </row>
    <row r="279" spans="2:6">
      <c r="B279" s="3"/>
      <c r="E279" s="15"/>
      <c r="F279" s="3"/>
    </row>
    <row r="280" spans="2:6">
      <c r="B280" s="3"/>
      <c r="E280" s="15"/>
      <c r="F280" s="3"/>
    </row>
    <row r="281" spans="2:6">
      <c r="B281" s="3"/>
      <c r="E281" s="15"/>
      <c r="F281" s="3"/>
    </row>
    <row r="282" spans="2:6">
      <c r="B282" s="3"/>
      <c r="E282" s="15"/>
      <c r="F282" s="3"/>
    </row>
    <row r="283" spans="2:6">
      <c r="B283" s="3"/>
      <c r="E283" s="15"/>
      <c r="F283" s="3"/>
    </row>
    <row r="284" spans="2:6">
      <c r="B284" s="3"/>
      <c r="E284" s="15"/>
      <c r="F284" s="3"/>
    </row>
    <row r="285" spans="2:6">
      <c r="B285" s="3"/>
      <c r="E285" s="15"/>
      <c r="F285" s="3"/>
    </row>
    <row r="286" spans="2:6">
      <c r="B286" s="3"/>
      <c r="E286" s="15"/>
      <c r="F286" s="3"/>
    </row>
    <row r="287" spans="2:6">
      <c r="B287" s="3"/>
      <c r="E287" s="15"/>
      <c r="F287" s="3"/>
    </row>
    <row r="288" spans="2:6">
      <c r="B288" s="3"/>
      <c r="E288" s="15"/>
      <c r="F288" s="3"/>
    </row>
    <row r="289" spans="2:6">
      <c r="B289" s="3"/>
      <c r="E289" s="15"/>
      <c r="F289" s="3"/>
    </row>
    <row r="290" spans="2:6">
      <c r="B290" s="3"/>
      <c r="E290" s="15"/>
      <c r="F290" s="3"/>
    </row>
    <row r="291" spans="2:6">
      <c r="B291" s="3"/>
      <c r="E291" s="15"/>
      <c r="F291" s="3"/>
    </row>
    <row r="292" spans="2:6">
      <c r="B292" s="3"/>
      <c r="E292" s="15"/>
      <c r="F292" s="3"/>
    </row>
    <row r="293" spans="2:6">
      <c r="B293" s="3"/>
      <c r="E293" s="15"/>
      <c r="F293" s="3"/>
    </row>
    <row r="294" spans="2:6">
      <c r="B294" s="3"/>
      <c r="E294" s="15"/>
      <c r="F294" s="3"/>
    </row>
    <row r="295" spans="2:6">
      <c r="B295" s="3"/>
      <c r="E295" s="15"/>
      <c r="F295" s="3"/>
    </row>
    <row r="296" spans="2:6">
      <c r="B296" s="3"/>
      <c r="E296" s="15"/>
      <c r="F296" s="3"/>
    </row>
    <row r="297" spans="2:6">
      <c r="B297" s="3"/>
      <c r="E297" s="15"/>
      <c r="F297" s="3"/>
    </row>
    <row r="298" spans="2:6">
      <c r="B298" s="3"/>
      <c r="E298" s="15"/>
      <c r="F298" s="3"/>
    </row>
    <row r="299" spans="2:6">
      <c r="B299" s="3"/>
      <c r="E299" s="15"/>
      <c r="F299" s="3"/>
    </row>
    <row r="300" spans="2:6">
      <c r="B300" s="3"/>
      <c r="E300" s="15"/>
      <c r="F300" s="3"/>
    </row>
    <row r="301" spans="2:6">
      <c r="B301" s="3"/>
      <c r="E301" s="15"/>
      <c r="F301" s="3"/>
    </row>
    <row r="302" spans="2:6">
      <c r="B302" s="3"/>
      <c r="E302" s="15"/>
      <c r="F302" s="3"/>
    </row>
    <row r="303" spans="2:6">
      <c r="B303" s="3"/>
      <c r="E303" s="15"/>
      <c r="F303" s="3"/>
    </row>
    <row r="304" spans="2:6">
      <c r="B304" s="3"/>
      <c r="E304" s="15"/>
      <c r="F304" s="3"/>
    </row>
    <row r="305" spans="2:6">
      <c r="B305" s="3"/>
      <c r="E305" s="15"/>
      <c r="F305" s="3"/>
    </row>
    <row r="306" spans="2:6">
      <c r="B306" s="3"/>
      <c r="E306" s="15"/>
      <c r="F306" s="3"/>
    </row>
    <row r="307" spans="2:6">
      <c r="B307" s="3"/>
      <c r="E307" s="15"/>
      <c r="F307" s="3"/>
    </row>
    <row r="308" spans="2:6">
      <c r="B308" s="3"/>
      <c r="E308" s="15"/>
      <c r="F308" s="3"/>
    </row>
    <row r="309" spans="2:6">
      <c r="B309" s="3"/>
      <c r="E309" s="15"/>
      <c r="F309" s="3"/>
    </row>
    <row r="310" spans="2:6">
      <c r="B310" s="3"/>
      <c r="E310" s="15"/>
      <c r="F310" s="3"/>
    </row>
    <row r="311" spans="2:6">
      <c r="B311" s="3"/>
      <c r="E311" s="15"/>
      <c r="F311" s="3"/>
    </row>
    <row r="312" spans="2:6">
      <c r="B312" s="3"/>
      <c r="E312" s="15"/>
      <c r="F312" s="3"/>
    </row>
    <row r="313" spans="2:6">
      <c r="B313" s="3"/>
      <c r="E313" s="15"/>
      <c r="F313" s="3"/>
    </row>
    <row r="314" spans="2:6">
      <c r="B314" s="3"/>
      <c r="E314" s="15"/>
      <c r="F314" s="3"/>
    </row>
    <row r="315" spans="2:6">
      <c r="B315" s="3"/>
      <c r="E315" s="15"/>
      <c r="F315" s="3"/>
    </row>
    <row r="316" spans="2:6">
      <c r="B316" s="3"/>
      <c r="E316" s="15"/>
      <c r="F316" s="3"/>
    </row>
    <row r="317" spans="2:6">
      <c r="B317" s="3"/>
      <c r="E317" s="15"/>
      <c r="F317" s="3"/>
    </row>
    <row r="318" spans="2:6">
      <c r="B318" s="3"/>
      <c r="E318" s="15"/>
      <c r="F318" s="3"/>
    </row>
    <row r="319" spans="2:6">
      <c r="B319" s="3"/>
      <c r="E319" s="15"/>
      <c r="F319" s="3"/>
    </row>
    <row r="320" spans="2:6">
      <c r="B320" s="3"/>
      <c r="E320" s="15"/>
      <c r="F320" s="3"/>
    </row>
    <row r="321" spans="2:6">
      <c r="B321" s="3"/>
      <c r="E321" s="15"/>
      <c r="F321" s="3"/>
    </row>
    <row r="322" spans="2:6">
      <c r="B322" s="3"/>
      <c r="E322" s="15"/>
      <c r="F322" s="3"/>
    </row>
    <row r="323" spans="2:6">
      <c r="B323" s="3"/>
      <c r="E323" s="15"/>
      <c r="F323" s="3"/>
    </row>
    <row r="324" spans="2:6">
      <c r="B324" s="3"/>
      <c r="E324" s="15"/>
      <c r="F324" s="3"/>
    </row>
    <row r="325" spans="2:6">
      <c r="B325" s="3"/>
      <c r="E325" s="15"/>
      <c r="F325" s="3"/>
    </row>
    <row r="326" spans="2:6">
      <c r="B326" s="3"/>
      <c r="E326" s="15"/>
      <c r="F326" s="3"/>
    </row>
    <row r="327" spans="2:6">
      <c r="B327" s="3"/>
      <c r="E327" s="15"/>
      <c r="F327" s="3"/>
    </row>
    <row r="328" spans="2:6">
      <c r="B328" s="3"/>
      <c r="E328" s="15"/>
      <c r="F328" s="3"/>
    </row>
    <row r="329" spans="2:6">
      <c r="B329" s="3"/>
      <c r="E329" s="15"/>
      <c r="F329" s="3"/>
    </row>
    <row r="330" spans="2:6">
      <c r="B330" s="3"/>
      <c r="E330" s="15"/>
      <c r="F330" s="3"/>
    </row>
    <row r="331" spans="2:6">
      <c r="B331" s="3"/>
      <c r="E331" s="15"/>
      <c r="F331" s="3"/>
    </row>
    <row r="332" spans="2:6">
      <c r="B332" s="3"/>
      <c r="E332" s="15"/>
      <c r="F332" s="3"/>
    </row>
    <row r="333" spans="2:6">
      <c r="B333" s="3"/>
      <c r="E333" s="15"/>
      <c r="F333" s="3"/>
    </row>
    <row r="334" spans="2:6">
      <c r="B334" s="3"/>
      <c r="E334" s="15"/>
      <c r="F334" s="3"/>
    </row>
    <row r="335" spans="2:6">
      <c r="B335" s="3"/>
      <c r="E335" s="15"/>
      <c r="F335" s="3"/>
    </row>
    <row r="336" spans="2:6">
      <c r="B336" s="3"/>
      <c r="E336" s="15"/>
      <c r="F336" s="3"/>
    </row>
    <row r="337" spans="2:6">
      <c r="B337" s="3"/>
      <c r="E337" s="15"/>
      <c r="F337" s="3"/>
    </row>
    <row r="338" spans="2:6">
      <c r="B338" s="3"/>
      <c r="E338" s="15"/>
      <c r="F338" s="3"/>
    </row>
    <row r="339" spans="2:6">
      <c r="B339" s="3"/>
      <c r="E339" s="15"/>
      <c r="F339" s="3"/>
    </row>
    <row r="340" spans="2:6">
      <c r="B340" s="3"/>
      <c r="E340" s="15"/>
      <c r="F340" s="3"/>
    </row>
    <row r="341" spans="2:6">
      <c r="B341" s="3"/>
      <c r="E341" s="15"/>
      <c r="F341" s="3"/>
    </row>
    <row r="342" spans="2:6">
      <c r="B342" s="3"/>
      <c r="E342" s="15"/>
      <c r="F342" s="3"/>
    </row>
    <row r="343" spans="2:6">
      <c r="B343" s="3"/>
      <c r="E343" s="15"/>
      <c r="F343" s="3"/>
    </row>
    <row r="344" spans="2:6">
      <c r="B344" s="3"/>
      <c r="E344" s="15"/>
      <c r="F344" s="3"/>
    </row>
    <row r="345" spans="2:6">
      <c r="B345" s="3"/>
      <c r="E345" s="15"/>
      <c r="F345" s="3"/>
    </row>
    <row r="346" spans="2:6">
      <c r="B346" s="3"/>
      <c r="E346" s="15"/>
      <c r="F346" s="3"/>
    </row>
    <row r="347" spans="2:6">
      <c r="B347" s="3"/>
      <c r="E347" s="15"/>
      <c r="F347" s="3"/>
    </row>
    <row r="348" spans="2:6">
      <c r="B348" s="3"/>
      <c r="E348" s="15"/>
      <c r="F348" s="3"/>
    </row>
    <row r="349" spans="2:6">
      <c r="B349" s="3"/>
      <c r="E349" s="15"/>
      <c r="F349" s="3"/>
    </row>
    <row r="350" spans="2:6">
      <c r="B350" s="3"/>
      <c r="E350" s="15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</sheetData>
  <phoneticPr fontId="8" type="noConversion"/>
  <hyperlinks>
    <hyperlink ref="P12" r:id="rId1" display="http://www.bav-astro.de/sfs/BAVM_link.php?BAVMnr=52" xr:uid="{00000000-0004-0000-0100-000000000000}"/>
    <hyperlink ref="P14" r:id="rId2" display="http://www.bav-astro.de/sfs/BAVM_link.php?BAVMnr=52" xr:uid="{00000000-0004-0000-0100-000001000000}"/>
    <hyperlink ref="P166" r:id="rId3" display="http://www.bav-astro.de/sfs/BAVM_link.php?BAVMnr=56" xr:uid="{00000000-0004-0000-0100-000002000000}"/>
    <hyperlink ref="P167" r:id="rId4" display="http://www.bav-astro.de/sfs/BAVM_link.php?BAVMnr=56" xr:uid="{00000000-0004-0000-0100-000003000000}"/>
    <hyperlink ref="P15" r:id="rId5" display="http://www.bav-astro.de/sfs/BAVM_link.php?BAVMnr=60" xr:uid="{00000000-0004-0000-0100-000004000000}"/>
    <hyperlink ref="P16" r:id="rId6" display="http://www.bav-astro.de/sfs/BAVM_link.php?BAVMnr=60" xr:uid="{00000000-0004-0000-0100-000005000000}"/>
    <hyperlink ref="P18" r:id="rId7" display="http://www.bav-astro.de/sfs/BAVM_link.php?BAVMnr=117" xr:uid="{00000000-0004-0000-0100-000006000000}"/>
    <hyperlink ref="P19" r:id="rId8" display="http://www.bav-astro.de/sfs/BAVM_link.php?BAVMnr=128" xr:uid="{00000000-0004-0000-0100-000007000000}"/>
    <hyperlink ref="P174" r:id="rId9" display="http://vsolj.cetus-net.org/no44.pdf" xr:uid="{00000000-0004-0000-0100-000008000000}"/>
    <hyperlink ref="P176" r:id="rId10" display="http://vsolj.cetus-net.org/no45.pdf" xr:uid="{00000000-0004-0000-0100-000009000000}"/>
    <hyperlink ref="P178" r:id="rId11" display="http://vsolj.cetus-net.org/no46.pdf" xr:uid="{00000000-0004-0000-0100-00000A000000}"/>
    <hyperlink ref="P20" r:id="rId12" display="http://www.bav-astro.de/sfs/BAVM_link.php?BAVMnr=186" xr:uid="{00000000-0004-0000-0100-00000B000000}"/>
    <hyperlink ref="P182" r:id="rId13" display="http://www.bav-astro.de/sfs/BAVM_link.php?BAVMnr=193" xr:uid="{00000000-0004-0000-0100-00000C000000}"/>
    <hyperlink ref="P21" r:id="rId14" display="http://www.aavso.org/sites/default/files/jaavso/v36n2/171.pdf" xr:uid="{00000000-0004-0000-0100-00000D000000}"/>
    <hyperlink ref="P22" r:id="rId15" display="http://www.konkoly.hu/cgi-bin/IBVS?5920" xr:uid="{00000000-0004-0000-0100-00000E000000}"/>
    <hyperlink ref="P183" r:id="rId16" display="http://var.astro.cz/oejv/issues/oejv0137.pdf" xr:uid="{00000000-0004-0000-0100-00000F000000}"/>
    <hyperlink ref="P184" r:id="rId17" display="http://var.astro.cz/oejv/issues/oejv0137.pdf" xr:uid="{00000000-0004-0000-0100-000010000000}"/>
    <hyperlink ref="P25" r:id="rId18" display="http://www.konkoly.hu/cgi-bin/IBVS?5992" xr:uid="{00000000-0004-0000-0100-000011000000}"/>
    <hyperlink ref="P28" r:id="rId19" display="http://www.bav-astro.de/sfs/BAVM_link.php?BAVMnr=228" xr:uid="{00000000-0004-0000-0100-000012000000}"/>
    <hyperlink ref="P185" r:id="rId20" display="http://vsolj.cetus-net.org/vsoljno56.pdf" xr:uid="{00000000-0004-0000-0100-000013000000}"/>
    <hyperlink ref="P186" r:id="rId21" display="http://vsolj.cetus-net.org/vsoljno56.pdf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2024-09-23T05:41:24Z</dcterms:modified>
</cp:coreProperties>
</file>