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EC15196-54B6-4A34-9A19-81E16A4381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D9" i="1"/>
  <c r="E21" i="1"/>
  <c r="F21" i="1" s="1"/>
  <c r="G21" i="1" s="1"/>
  <c r="I21" i="1" s="1"/>
  <c r="E9" i="1"/>
  <c r="F16" i="1"/>
  <c r="F17" i="1" s="1"/>
  <c r="C17" i="1"/>
  <c r="Q21" i="1"/>
  <c r="C12" i="1"/>
  <c r="C11" i="1"/>
  <c r="O22" i="1" l="1"/>
  <c r="O21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<sst xmlns="http://schemas.openxmlformats.org/spreadsheetml/2006/main" count="53" uniqueCount="48">
  <si>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</si>
  <si>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</si>
  <si>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</si>
  <si>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</si>
  <si>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</si>
  <si>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</si>
  <si>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</si>
  <si>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</si>
  <si>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</si>
  <si>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</si>
  <si>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</si>
  <si>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</si>
  <si>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</si>
  <si>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</si>
  <si>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</si>
  <si>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</si>
  <si>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</si>
  <si>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</si>
  <si>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</si>
  <si>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</si>
  <si>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</si>
  <si>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</si>
  <si>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</si>
  <si>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</si>
  <si>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</si>
  <si>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</si>
  <si>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</si>
  <si>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</si>
  <si>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</si>
  <si>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</si>
  <si>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</si>
  <si>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</si>
  <si>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</si>
  <si>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</si>
  <si>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</si>
  <si>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</si>
  <si>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</si>
  <si>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</si>
  <si>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</si>
  <si>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</si>
  <si>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</si>
  <si>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BZ CMi</t>
  </si>
  <si>
    <t>G0171-2059</t>
  </si>
  <si>
    <t>EA:</t>
  </si>
  <si>
    <t>GCVS</t>
  </si>
  <si>
    <t>IBVS 5992</t>
  </si>
  <si>
    <t>II</t>
  </si>
  <si>
    <t>BZ CMi / GSC 0171-2059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</si>
</sst>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15" fillId="2" borderId="1" xfId="0" applyFont="1" applyFill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BZ CMi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F-47A8-8B54-EDE18CCC11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F-47A8-8B54-EDE18CCC11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F-47A8-8B54-EDE18CCC11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-1.2314499996136874E-2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F-47A8-8B54-EDE18CCC11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F-47A8-8B54-EDE18CCC11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F-47A8-8B54-EDE18CCC11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F-47A8-8B54-EDE18CCC11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-1.2314499996136874E-2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F-47A8-8B54-EDE18CCC111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F-47A8-8B54-EDE18CCC1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23488"/>
        <c:axId val="1"/>
      </c:scatterChart>
      <c:valAx>
        <c:axId val="479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423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9B0343-A85A-9537-65FF-2A41853C5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47</v>
      </c>
      <c r="F1" s="33" t="s">
        <v>41</v>
      </c>
      <c r="G1" s="34">
        <v>2013</v>
      </c>
      <c r="H1" s="35"/>
      <c r="I1" s="36" t="s">
        <v>42</v>
      </c>
      <c r="J1" s="37" t="s">
        <v>41</v>
      </c>
      <c r="K1" s="38">
        <v>7.1152600000000001</v>
      </c>
      <c r="L1" s="39">
        <v>4.0404999999999998</v>
      </c>
      <c r="M1" s="40">
        <v>51919.826999999997</v>
      </c>
      <c r="N1" s="40">
        <v>2.545957</v>
      </c>
      <c r="O1" s="41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51919.826999999997</v>
      </c>
      <c r="D4" s="28">
        <v>2.545957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51919.826999999997</v>
      </c>
      <c r="D7" s="29" t="s">
        <v>44</v>
      </c>
    </row>
    <row r="8" spans="1:15" x14ac:dyDescent="0.2">
      <c r="A8" t="s">
        <v>3</v>
      </c>
      <c r="C8" s="42">
        <v>2.545957</v>
      </c>
      <c r="D8" s="29" t="s">
        <v>44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-8.5015533283651188E-6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55606.360425750776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2.5459484984466716</v>
      </c>
      <c r="E16" s="14" t="s">
        <v>30</v>
      </c>
      <c r="F16" s="32">
        <f ca="1">NOW()+15018.5+$C$5/24</f>
        <v>60336.820839351851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3307</v>
      </c>
    </row>
    <row r="18" spans="1:18" ht="14.25" thickTop="1" thickBot="1" x14ac:dyDescent="0.25">
      <c r="A18" s="16" t="s">
        <v>5</v>
      </c>
      <c r="B18" s="10"/>
      <c r="C18" s="19">
        <f ca="1">+C15</f>
        <v>55606.360425750776</v>
      </c>
      <c r="D18" s="20">
        <f ca="1">+C16</f>
        <v>2.5459484984466716</v>
      </c>
      <c r="E18" s="14" t="s">
        <v>36</v>
      </c>
      <c r="F18" s="23">
        <f ca="1">ROUND(2*(F16-$C$15)/$C$16,0)/2+F15</f>
        <v>1859</v>
      </c>
    </row>
    <row r="19" spans="1:18" ht="13.5" thickTop="1" x14ac:dyDescent="0.2">
      <c r="E19" s="14" t="s">
        <v>31</v>
      </c>
      <c r="F19" s="18">
        <f ca="1">+$C$15+$C$16*F18-15018.5-$C$5/24</f>
        <v>45321.174517696476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44</v>
      </c>
      <c r="C21" s="8">
        <v>51919.826999999997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36901.326999999997</v>
      </c>
    </row>
    <row r="22" spans="1:18" x14ac:dyDescent="0.2">
      <c r="A22" t="s">
        <v>45</v>
      </c>
      <c r="B22" t="s">
        <v>46</v>
      </c>
      <c r="C22" s="8">
        <v>55607.633399999999</v>
      </c>
      <c r="D22" s="8">
        <v>8.0000000000000004E-4</v>
      </c>
      <c r="E22">
        <f>+(C22-C$7)/C$8</f>
        <v>1448.4951631154813</v>
      </c>
      <c r="F22">
        <f>ROUND(2*E22,0)/2</f>
        <v>1448.5</v>
      </c>
      <c r="G22">
        <f>+C22-(C$7+F22*C$8)</f>
        <v>-1.2314499996136874E-2</v>
      </c>
      <c r="K22">
        <f>+G22</f>
        <v>-1.2314499996136874E-2</v>
      </c>
      <c r="O22">
        <f ca="1">+C$11+C$12*$F22</f>
        <v>-1.2314499996136874E-2</v>
      </c>
      <c r="Q22" s="2">
        <f>+C22-15018.5</f>
        <v>40589.133399999999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2024-01-27T06:42:00Z</dcterms:modified>
</cp:coreProperties>
</file>