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B16ABD2-EF17-4FD1-944E-FF5B8434AAF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5" i="1" l="1"/>
  <c r="Q24" i="1"/>
  <c r="C9" i="1"/>
  <c r="D9" i="1"/>
  <c r="Q23" i="1"/>
  <c r="F16" i="1"/>
  <c r="C17" i="1"/>
  <c r="Q21" i="1"/>
  <c r="C7" i="1"/>
  <c r="E25" i="1"/>
  <c r="F25" i="1"/>
  <c r="C8" i="1"/>
  <c r="E23" i="1"/>
  <c r="F23" i="1"/>
  <c r="Q22" i="1"/>
  <c r="E22" i="1"/>
  <c r="F22" i="1"/>
  <c r="E24" i="1"/>
  <c r="F24" i="1"/>
  <c r="G24" i="1"/>
  <c r="K24" i="1"/>
  <c r="E21" i="1"/>
  <c r="F21" i="1"/>
  <c r="G21" i="1"/>
  <c r="G25" i="1"/>
  <c r="K25" i="1"/>
  <c r="G22" i="1"/>
  <c r="I22" i="1"/>
  <c r="G23" i="1"/>
  <c r="K23" i="1"/>
  <c r="I21" i="1"/>
  <c r="C11" i="1"/>
  <c r="C12" i="1"/>
  <c r="C16" i="1" l="1"/>
  <c r="D18" i="1" s="1"/>
  <c r="C15" i="1"/>
  <c r="F18" i="1" s="1"/>
  <c r="O25" i="1"/>
  <c r="O22" i="1"/>
  <c r="O24" i="1"/>
  <c r="O23" i="1"/>
  <c r="O21" i="1"/>
  <c r="F17" i="1"/>
  <c r="F19" i="1" l="1"/>
  <c r="C18" i="1"/>
</calcChain>
</file>

<file path=xl/sharedStrings.xml><?xml version="1.0" encoding="utf-8"?>
<sst xmlns="http://schemas.openxmlformats.org/spreadsheetml/2006/main" count="51" uniqueCount="48">
  <si>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</si>
  <si>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</si>
  <si>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</si>
  <si>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</si>
  <si>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</si>
  <si>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</si>
  <si>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</si>
  <si>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</si>
  <si>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</si>
  <si>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</si>
  <si>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</si>
  <si>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</si>
  <si>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</si>
  <si>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</si>
  <si>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</si>
  <si>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</si>
  <si>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</si>
  <si>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</si>
  <si>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</si>
  <si>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</si>
  <si>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</si>
  <si>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</si>
  <si>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</si>
  <si>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</si>
  <si>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</si>
  <si>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</si>
  <si>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</si>
  <si>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</si>
  <si>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</si>
  <si>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</si>
  <si>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</si>
  <si>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</si>
  <si>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</si>
  <si>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</si>
  <si>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</si>
  <si>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</si>
  <si>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</si>
  <si>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</si>
  <si>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DG CMi / GSC 0767-0641</t>
  </si>
  <si>
    <t>IBVS 5438</t>
  </si>
  <si>
    <t>EA</t>
  </si>
  <si>
    <t>Add cycle</t>
  </si>
  <si>
    <t>Old Cycle</t>
  </si>
  <si>
    <t>IBVS 5992</t>
  </si>
  <si>
    <t>I</t>
  </si>
  <si>
    <t>vis</t>
  </si>
  <si>
    <t>OEJV 0179</t>
  </si>
  <si>
    <t>JAVSO..46…79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</si>
</sst>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29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5" fillId="0" borderId="0"/>
    <xf numFmtId="0" fontId="19" fillId="0" borderId="0"/>
    <xf numFmtId="0" fontId="19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29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42" applyFont="1"/>
    <xf numFmtId="0" fontId="30" fillId="0" borderId="0" xfId="42" applyFont="1" applyAlignment="1">
      <alignment horizontal="center"/>
    </xf>
    <xf numFmtId="0" fontId="30" fillId="0" borderId="0" xfId="42" applyFont="1" applyAlignment="1">
      <alignment horizontal="left"/>
    </xf>
    <xf numFmtId="0" fontId="31" fillId="0" borderId="0" xfId="41" applyFont="1" applyAlignment="1">
      <alignment horizontal="left" vertical="center"/>
    </xf>
    <xf numFmtId="0" fontId="31" fillId="0" borderId="0" xfId="41" applyFont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DG CMi - O-C Diagr.</a:t>
            </a:r>
          </a:p>
        </c:rich>
      </c:tx>
      <c:layout>
        <c:manualLayout>
          <c:xMode val="edge"/>
          <c:yMode val="edge"/>
          <c:x val="0.3936022253129346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17107093184978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3.0000000000000001E-3</c:v>
                  </c:pt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3.0000000000000001E-3</c:v>
                  </c:pt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-489</c:v>
                </c:pt>
                <c:pt idx="1">
                  <c:v>0</c:v>
                </c:pt>
                <c:pt idx="2">
                  <c:v>2517</c:v>
                </c:pt>
                <c:pt idx="3">
                  <c:v>4277</c:v>
                </c:pt>
                <c:pt idx="4">
                  <c:v>5047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5C-4900-93FE-B4B62664FD4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-489</c:v>
                </c:pt>
                <c:pt idx="1">
                  <c:v>0</c:v>
                </c:pt>
                <c:pt idx="2">
                  <c:v>2517</c:v>
                </c:pt>
                <c:pt idx="3">
                  <c:v>4277</c:v>
                </c:pt>
                <c:pt idx="4">
                  <c:v>5047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-4.5900000041001476E-3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5C-4900-93FE-B4B62664FD4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-489</c:v>
                </c:pt>
                <c:pt idx="1">
                  <c:v>0</c:v>
                </c:pt>
                <c:pt idx="2">
                  <c:v>2517</c:v>
                </c:pt>
                <c:pt idx="3">
                  <c:v>4277</c:v>
                </c:pt>
                <c:pt idx="4">
                  <c:v>5047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5C-4900-93FE-B4B62664FD4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-489</c:v>
                </c:pt>
                <c:pt idx="1">
                  <c:v>0</c:v>
                </c:pt>
                <c:pt idx="2">
                  <c:v>2517</c:v>
                </c:pt>
                <c:pt idx="3">
                  <c:v>4277</c:v>
                </c:pt>
                <c:pt idx="4">
                  <c:v>5047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2.8470000004745089E-2</c:v>
                </c:pt>
                <c:pt idx="3">
                  <c:v>4.410999999527121E-2</c:v>
                </c:pt>
                <c:pt idx="4">
                  <c:v>5.1570000003266614E-2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5C-4900-93FE-B4B62664FD4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-489</c:v>
                </c:pt>
                <c:pt idx="1">
                  <c:v>0</c:v>
                </c:pt>
                <c:pt idx="2">
                  <c:v>2517</c:v>
                </c:pt>
                <c:pt idx="3">
                  <c:v>4277</c:v>
                </c:pt>
                <c:pt idx="4">
                  <c:v>5047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5C-4900-93FE-B4B62664FD4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-489</c:v>
                </c:pt>
                <c:pt idx="1">
                  <c:v>0</c:v>
                </c:pt>
                <c:pt idx="2">
                  <c:v>2517</c:v>
                </c:pt>
                <c:pt idx="3">
                  <c:v>4277</c:v>
                </c:pt>
                <c:pt idx="4">
                  <c:v>5047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5C-4900-93FE-B4B62664FD4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3.0000000000000001E-3</c:v>
                  </c:pt>
                  <c:pt idx="1">
                    <c:v>0</c:v>
                  </c:pt>
                  <c:pt idx="2">
                    <c:v>1E-4</c:v>
                  </c:pt>
                  <c:pt idx="3">
                    <c:v>1E-4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-489</c:v>
                </c:pt>
                <c:pt idx="1">
                  <c:v>0</c:v>
                </c:pt>
                <c:pt idx="2">
                  <c:v>2517</c:v>
                </c:pt>
                <c:pt idx="3">
                  <c:v>4277</c:v>
                </c:pt>
                <c:pt idx="4">
                  <c:v>5047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5C-4900-93FE-B4B62664FD4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-489</c:v>
                </c:pt>
                <c:pt idx="1">
                  <c:v>0</c:v>
                </c:pt>
                <c:pt idx="2">
                  <c:v>2517</c:v>
                </c:pt>
                <c:pt idx="3">
                  <c:v>4277</c:v>
                </c:pt>
                <c:pt idx="4">
                  <c:v>5047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-4.3255288224545371E-3</c:v>
                </c:pt>
                <c:pt idx="1">
                  <c:v>6.785124887364255E-4</c:v>
                </c:pt>
                <c:pt idx="2">
                  <c:v>2.6435510403394202E-2</c:v>
                </c:pt>
                <c:pt idx="3">
                  <c:v>4.4445965838355542E-2</c:v>
                </c:pt>
                <c:pt idx="4">
                  <c:v>5.2325540091151125E-2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5C-4900-93FE-B4B62664F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683680"/>
        <c:axId val="1"/>
      </c:scatterChart>
      <c:valAx>
        <c:axId val="545683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301808066758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5683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399165507649514"/>
          <c:y val="0.92397937099967764"/>
          <c:w val="0.581363004172461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657225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2B79CF1-9282-752F-D96C-81105CFD5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9" sqref="E8:E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38</v>
      </c>
    </row>
    <row r="2" spans="1:6" x14ac:dyDescent="0.2">
      <c r="A2" t="s">
        <v>27</v>
      </c>
      <c r="B2" t="s">
        <v>40</v>
      </c>
      <c r="C2" s="3"/>
      <c r="D2" s="3"/>
    </row>
    <row r="3" spans="1:6" ht="13.5" thickBot="1" x14ac:dyDescent="0.25"/>
    <row r="4" spans="1:6" ht="14.25" thickTop="1" thickBot="1" x14ac:dyDescent="0.25">
      <c r="A4" s="5" t="s">
        <v>3</v>
      </c>
      <c r="C4" s="8">
        <v>53113.57</v>
      </c>
      <c r="D4" s="9">
        <v>0.99368999999999996</v>
      </c>
    </row>
    <row r="5" spans="1:6" ht="13.5" thickTop="1" x14ac:dyDescent="0.2">
      <c r="A5" s="11" t="s">
        <v>32</v>
      </c>
      <c r="B5" s="12"/>
      <c r="C5" s="13">
        <v>-9.5</v>
      </c>
      <c r="D5" s="12" t="s">
        <v>33</v>
      </c>
    </row>
    <row r="6" spans="1:6" x14ac:dyDescent="0.2">
      <c r="A6" s="5" t="s">
        <v>4</v>
      </c>
    </row>
    <row r="7" spans="1:6" x14ac:dyDescent="0.2">
      <c r="A7" t="s">
        <v>5</v>
      </c>
      <c r="C7">
        <f>+C4</f>
        <v>53113.57</v>
      </c>
    </row>
    <row r="8" spans="1:6" x14ac:dyDescent="0.2">
      <c r="A8" t="s">
        <v>6</v>
      </c>
      <c r="C8">
        <f>+D4</f>
        <v>0.99368999999999996</v>
      </c>
    </row>
    <row r="9" spans="1:6" x14ac:dyDescent="0.2">
      <c r="A9" s="26" t="s">
        <v>37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23</v>
      </c>
      <c r="D10" s="4" t="s">
        <v>24</v>
      </c>
      <c r="E10" s="12"/>
    </row>
    <row r="11" spans="1:6" x14ac:dyDescent="0.2">
      <c r="A11" s="12" t="s">
        <v>19</v>
      </c>
      <c r="B11" s="12"/>
      <c r="C11" s="23">
        <f ca="1">INTERCEPT(INDIRECT($D$9):G992,INDIRECT($C$9):F992)</f>
        <v>6.785124887364255E-4</v>
      </c>
      <c r="D11" s="3"/>
      <c r="E11" s="12"/>
    </row>
    <row r="12" spans="1:6" x14ac:dyDescent="0.2">
      <c r="A12" s="12" t="s">
        <v>20</v>
      </c>
      <c r="B12" s="12"/>
      <c r="C12" s="23">
        <f ca="1">SLOPE(INDIRECT($D$9):G992,INDIRECT($C$9):F992)</f>
        <v>1.0233213315318942E-5</v>
      </c>
      <c r="D12" s="3"/>
      <c r="E12" s="12"/>
    </row>
    <row r="13" spans="1:6" x14ac:dyDescent="0.2">
      <c r="A13" s="12" t="s">
        <v>22</v>
      </c>
      <c r="B13" s="12"/>
      <c r="C13" s="3" t="s">
        <v>17</v>
      </c>
    </row>
    <row r="14" spans="1:6" x14ac:dyDescent="0.2">
      <c r="A14" s="12"/>
      <c r="B14" s="12"/>
      <c r="C14" s="12"/>
    </row>
    <row r="15" spans="1:6" x14ac:dyDescent="0.2">
      <c r="A15" s="14" t="s">
        <v>21</v>
      </c>
      <c r="B15" s="12"/>
      <c r="C15" s="15">
        <f ca="1">(C7+C11)+(C8+C12)*INT(MAX(F21:F3533))</f>
        <v>58128.775755540089</v>
      </c>
      <c r="E15" s="16" t="s">
        <v>41</v>
      </c>
      <c r="F15" s="13">
        <v>1</v>
      </c>
    </row>
    <row r="16" spans="1:6" x14ac:dyDescent="0.2">
      <c r="A16" s="18" t="s">
        <v>7</v>
      </c>
      <c r="B16" s="12"/>
      <c r="C16" s="19">
        <f ca="1">+C8+C12</f>
        <v>0.99370023321331524</v>
      </c>
      <c r="E16" s="16" t="s">
        <v>34</v>
      </c>
      <c r="F16" s="17">
        <f ca="1">NOW()+15018.5+$C$5/24</f>
        <v>60336.823127199073</v>
      </c>
    </row>
    <row r="17" spans="1:17" ht="13.5" thickBot="1" x14ac:dyDescent="0.25">
      <c r="A17" s="16" t="s">
        <v>31</v>
      </c>
      <c r="B17" s="12"/>
      <c r="C17" s="12">
        <f>COUNT(C21:C2191)</f>
        <v>5</v>
      </c>
      <c r="E17" s="16" t="s">
        <v>42</v>
      </c>
      <c r="F17" s="17">
        <f ca="1">ROUND(2*(F16-$C$7)/$C$8,0)/2+F15</f>
        <v>7270</v>
      </c>
    </row>
    <row r="18" spans="1:17" ht="14.25" thickTop="1" thickBot="1" x14ac:dyDescent="0.25">
      <c r="A18" s="18" t="s">
        <v>8</v>
      </c>
      <c r="B18" s="12"/>
      <c r="C18" s="21">
        <f ca="1">+C15</f>
        <v>58128.775755540089</v>
      </c>
      <c r="D18" s="22">
        <f ca="1">+C16</f>
        <v>0.99370023321331524</v>
      </c>
      <c r="E18" s="16" t="s">
        <v>35</v>
      </c>
      <c r="F18" s="25">
        <f ca="1">ROUND(2*(F16-$C$15)/$C$16,0)/2+F15</f>
        <v>2223</v>
      </c>
    </row>
    <row r="19" spans="1:17" ht="13.5" thickTop="1" x14ac:dyDescent="0.2">
      <c r="E19" s="16" t="s">
        <v>36</v>
      </c>
      <c r="F19" s="20">
        <f ca="1">+$C$15+$C$16*F18-15018.5-$C$5/24</f>
        <v>45319.667207306622</v>
      </c>
    </row>
    <row r="20" spans="1:17" ht="13.5" thickBot="1" x14ac:dyDescent="0.25">
      <c r="A20" s="4" t="s">
        <v>9</v>
      </c>
      <c r="B20" s="4" t="s">
        <v>10</v>
      </c>
      <c r="C20" s="4" t="s">
        <v>11</v>
      </c>
      <c r="D20" s="4" t="s">
        <v>16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45</v>
      </c>
      <c r="J20" s="7" t="s">
        <v>0</v>
      </c>
      <c r="K20" s="7" t="s">
        <v>1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</row>
    <row r="21" spans="1:17" x14ac:dyDescent="0.2">
      <c r="A21" t="s">
        <v>39</v>
      </c>
      <c r="C21" s="10">
        <v>52627.650999999998</v>
      </c>
      <c r="D21" s="10">
        <v>3.0000000000000001E-3</v>
      </c>
      <c r="E21">
        <f>+(C21-C$7)/C$8</f>
        <v>-489.00461914681813</v>
      </c>
      <c r="F21">
        <f>ROUND(2*E21,0)/2</f>
        <v>-489</v>
      </c>
      <c r="G21">
        <f>+C21-(C$7+F21*C$8)</f>
        <v>-4.5900000041001476E-3</v>
      </c>
      <c r="I21">
        <f>+G21</f>
        <v>-4.5900000041001476E-3</v>
      </c>
      <c r="O21">
        <f ca="1">+C$11+C$12*$F21</f>
        <v>-4.3255288224545371E-3</v>
      </c>
      <c r="Q21" s="2">
        <f>+C21-15018.5</f>
        <v>37609.150999999998</v>
      </c>
    </row>
    <row r="22" spans="1:17" x14ac:dyDescent="0.2">
      <c r="A22" t="s">
        <v>15</v>
      </c>
      <c r="C22" s="10">
        <v>53113.57</v>
      </c>
      <c r="D22" s="10" t="s">
        <v>17</v>
      </c>
      <c r="E22">
        <f>+(C22-C$7)/C$8</f>
        <v>0</v>
      </c>
      <c r="F22">
        <f>ROUND(2*E22,0)/2</f>
        <v>0</v>
      </c>
      <c r="G22">
        <f>+C22-(C$7+F22*C$8)</f>
        <v>0</v>
      </c>
      <c r="I22">
        <f>+G22</f>
        <v>0</v>
      </c>
      <c r="O22">
        <f ca="1">+C$11+C$12*$F22</f>
        <v>6.785124887364255E-4</v>
      </c>
      <c r="Q22" s="2">
        <f>+C22-15018.5</f>
        <v>38095.07</v>
      </c>
    </row>
    <row r="23" spans="1:17" x14ac:dyDescent="0.2">
      <c r="A23" s="28" t="s">
        <v>43</v>
      </c>
      <c r="B23" s="29" t="s">
        <v>44</v>
      </c>
      <c r="C23" s="28">
        <v>55614.716200000003</v>
      </c>
      <c r="D23" s="28">
        <v>1E-4</v>
      </c>
      <c r="E23">
        <f>+(C23-C$7)/C$8</f>
        <v>2517.0286507864657</v>
      </c>
      <c r="F23">
        <f>ROUND(2*E23,0)/2</f>
        <v>2517</v>
      </c>
      <c r="G23">
        <f>+C23-(C$7+F23*C$8)</f>
        <v>2.8470000004745089E-2</v>
      </c>
      <c r="K23">
        <f>+G23</f>
        <v>2.8470000004745089E-2</v>
      </c>
      <c r="O23">
        <f ca="1">+C$11+C$12*$F23</f>
        <v>2.6435510403394202E-2</v>
      </c>
      <c r="Q23" s="2">
        <f>+C23-15018.5</f>
        <v>40596.216200000003</v>
      </c>
    </row>
    <row r="24" spans="1:17" x14ac:dyDescent="0.2">
      <c r="A24" s="30" t="s">
        <v>46</v>
      </c>
      <c r="B24" s="31" t="s">
        <v>44</v>
      </c>
      <c r="C24" s="32">
        <v>57363.626239999998</v>
      </c>
      <c r="D24" s="32">
        <v>1E-4</v>
      </c>
      <c r="E24">
        <f>+(C24-C$7)/C$8</f>
        <v>4277.0443901015387</v>
      </c>
      <c r="F24">
        <f>ROUND(2*E24,0)/2</f>
        <v>4277</v>
      </c>
      <c r="G24">
        <f>+C24-(C$7+F24*C$8)</f>
        <v>4.410999999527121E-2</v>
      </c>
      <c r="K24">
        <f>+G24</f>
        <v>4.410999999527121E-2</v>
      </c>
      <c r="O24">
        <f ca="1">+C$11+C$12*$F24</f>
        <v>4.4445965838355542E-2</v>
      </c>
      <c r="Q24" s="2">
        <f>+C24-15018.5</f>
        <v>42345.126239999998</v>
      </c>
    </row>
    <row r="25" spans="1:17" x14ac:dyDescent="0.2">
      <c r="A25" s="33" t="s">
        <v>47</v>
      </c>
      <c r="B25" s="34" t="s">
        <v>44</v>
      </c>
      <c r="C25" s="33">
        <v>58128.775000000001</v>
      </c>
      <c r="D25" s="33">
        <v>1E-4</v>
      </c>
      <c r="E25">
        <f>+(C25-C$7)/C$8</f>
        <v>5047.0518974730567</v>
      </c>
      <c r="F25">
        <f>ROUND(2*E25,0)/2</f>
        <v>5047</v>
      </c>
      <c r="G25">
        <f>+C25-(C$7+F25*C$8)</f>
        <v>5.1570000003266614E-2</v>
      </c>
      <c r="K25">
        <f>+G25</f>
        <v>5.1570000003266614E-2</v>
      </c>
      <c r="O25">
        <f ca="1">+C$11+C$12*$F25</f>
        <v>5.2325540091151125E-2</v>
      </c>
      <c r="Q25" s="2">
        <f>+C25-15018.5</f>
        <v>43110.275000000001</v>
      </c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hyperlinks>
    <hyperlink ref="H1615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2024-01-27T06:45:18Z</dcterms:modified>
</cp:coreProperties>
</file>