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2A47F9A-69C4-476E-B5A0-BC297259116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6" i="1" l="1"/>
  <c r="F36" i="1"/>
  <c r="G36" i="1"/>
  <c r="K36" i="1"/>
  <c r="C21" i="1"/>
  <c r="E21" i="1"/>
  <c r="F21" i="1"/>
  <c r="G21" i="1"/>
  <c r="H21" i="1"/>
  <c r="Q36" i="1"/>
  <c r="E35" i="1"/>
  <c r="F35" i="1"/>
  <c r="G35" i="1"/>
  <c r="I35" i="1"/>
  <c r="D9" i="1"/>
  <c r="C9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K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J34" i="1"/>
  <c r="Q35" i="1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22" i="1"/>
  <c r="Q23" i="1"/>
  <c r="Q24" i="1"/>
  <c r="Q25" i="1"/>
  <c r="Q29" i="1"/>
  <c r="Q31" i="1"/>
  <c r="Q33" i="1"/>
  <c r="Q28" i="1"/>
  <c r="Q30" i="1"/>
  <c r="Q32" i="1"/>
  <c r="Q34" i="1"/>
  <c r="Q27" i="1"/>
  <c r="Q26" i="1"/>
  <c r="F16" i="1"/>
  <c r="F17" i="1" s="1"/>
  <c r="C17" i="1"/>
  <c r="Q21" i="1"/>
  <c r="C12" i="1"/>
  <c r="C11" i="1"/>
  <c r="O34" i="1" l="1"/>
  <c r="O25" i="1"/>
  <c r="O30" i="1"/>
  <c r="O22" i="1"/>
  <c r="O24" i="1"/>
  <c r="O35" i="1"/>
  <c r="O31" i="1"/>
  <c r="O36" i="1"/>
  <c r="C15" i="1"/>
  <c r="F18" i="1" s="1"/>
  <c r="O21" i="1"/>
  <c r="O28" i="1"/>
  <c r="O32" i="1"/>
  <c r="O33" i="1"/>
  <c r="O29" i="1"/>
  <c r="O26" i="1"/>
  <c r="O27" i="1"/>
  <c r="O23" i="1"/>
  <c r="C16" i="1"/>
  <c r="D18" i="1" s="1"/>
  <c r="C18" i="1" l="1"/>
  <c r="F19" i="1"/>
</calcChain>
</file>

<file path=xl/sharedStrings.xml><?xml version="1.0" encoding="utf-8"?>
<sst xmlns="http://schemas.openxmlformats.org/spreadsheetml/2006/main" count="212" uniqueCount="107">
  <si>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</si>
  <si>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</si>
  <si>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</si>
  <si>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</si>
  <si>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</si>
  <si>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</si>
  <si>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</si>
  <si>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</si>
  <si>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</si>
  <si>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</si>
  <si>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</si>
  <si>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</si>
  <si>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</si>
  <si>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</si>
  <si>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</si>
  <si>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</si>
  <si>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</si>
  <si>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</si>
  <si>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</si>
  <si>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</si>
  <si>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</si>
  <si>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</si>
  <si>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</si>
  <si>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</si>
  <si>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</si>
  <si>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</si>
  <si>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</si>
  <si>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</si>
  <si>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</si>
  <si>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</si>
  <si>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</si>
  <si>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</si>
  <si>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</si>
  <si>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</si>
  <si>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</si>
  <si>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</si>
  <si>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</si>
  <si>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</si>
  <si>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</si>
  <si>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</si>
  <si>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EW</t>
  </si>
  <si>
    <t>DW CMi / na</t>
  </si>
  <si>
    <t>IBVS 6029</t>
  </si>
  <si>
    <t>I</t>
  </si>
  <si>
    <t>IBVS 6084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</si>
  <si>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</si>
  <si>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</si>
  <si>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</si>
  <si>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</si>
  <si>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</si>
  <si>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</si>
  <si>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</si>
  <si>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</si>
  <si>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</si>
  <si>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</si>
  <si>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</si>
  <si>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</si>
  <si>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</si>
  <si>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2455621.3567 </t>
  </si>
  <si>
    <t> 28.02.2011 20:33 </t>
  </si>
  <si>
    <t> 0.0030 </t>
  </si>
  <si>
    <t>C </t>
  </si>
  <si>
    <t>-I</t>
  </si>
  <si>
    <t> F.Agerer </t>
  </si>
  <si>
    <t>BAVM 238 </t>
  </si>
  <si>
    <t>2455621.5096 </t>
  </si>
  <si>
    <t> 01.03.2011 00:13 </t>
  </si>
  <si>
    <t>-1190.5</t>
  </si>
  <si>
    <t> 0.0021 </t>
  </si>
  <si>
    <t>2455625.3539 </t>
  </si>
  <si>
    <t> 04.03.2011 20:29 </t>
  </si>
  <si>
    <t>-1178</t>
  </si>
  <si>
    <t> 0.0020 </t>
  </si>
  <si>
    <t>2455625.5033 </t>
  </si>
  <si>
    <t> 05.03.2011 00:04 </t>
  </si>
  <si>
    <t>-1177.5</t>
  </si>
  <si>
    <t> -0.0024 </t>
  </si>
  <si>
    <t>2455987.6523 </t>
  </si>
  <si>
    <t> 01.03.2012 03:39 </t>
  </si>
  <si>
    <t>0</t>
  </si>
  <si>
    <t> 0.0000 </t>
  </si>
  <si>
    <t> R.Diethelm </t>
  </si>
  <si>
    <t>IBVS 6029 </t>
  </si>
  <si>
    <t>2456354.4143 </t>
  </si>
  <si>
    <t> 02.03.2013 21:56 </t>
  </si>
  <si>
    <t>1192.5</t>
  </si>
  <si>
    <t>BAVM 232 </t>
  </si>
  <si>
    <t>BAVM 239 </t>
  </si>
  <si>
    <t>2456713.3313 </t>
  </si>
  <si>
    <t> 24.02.2014 19:57 </t>
  </si>
  <si>
    <t>2359.5</t>
  </si>
  <si>
    <t> 0.0018 </t>
  </si>
  <si>
    <t>2456713.4843 </t>
  </si>
  <si>
    <t> 24.02.2014 23:37 </t>
  </si>
  <si>
    <t>2360</t>
  </si>
  <si>
    <t> 0.0010 </t>
  </si>
  <si>
    <t>2456726.4008 </t>
  </si>
  <si>
    <t> 09.03.2014 21:37 </t>
  </si>
  <si>
    <t>2402</t>
  </si>
  <si>
    <t> 0.0002 </t>
  </si>
  <si>
    <t>2457009.1960 </t>
  </si>
  <si>
    <t> 17.12.2014 16:42 </t>
  </si>
  <si>
    <t>3321.5</t>
  </si>
  <si>
    <t> -0.0019 </t>
  </si>
  <si>
    <t> S.Kiyota </t>
  </si>
  <si>
    <t>VSB 59 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</si>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</sst>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5" fillId="0" borderId="0" xfId="42" applyFont="1" applyAlignment="1">
      <alignment horizontal="left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DW CMi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3.0999999999999999E-3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3.0999999999999999E-3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9786</c:v>
                </c:pt>
                <c:pt idx="2">
                  <c:v>9786.5</c:v>
                </c:pt>
                <c:pt idx="3">
                  <c:v>9799</c:v>
                </c:pt>
                <c:pt idx="4">
                  <c:v>9799.5</c:v>
                </c:pt>
                <c:pt idx="5">
                  <c:v>10977</c:v>
                </c:pt>
                <c:pt idx="6">
                  <c:v>12169.5</c:v>
                </c:pt>
                <c:pt idx="7">
                  <c:v>12169.5</c:v>
                </c:pt>
                <c:pt idx="8">
                  <c:v>13336.5</c:v>
                </c:pt>
                <c:pt idx="9">
                  <c:v>13336.5</c:v>
                </c:pt>
                <c:pt idx="10">
                  <c:v>13337</c:v>
                </c:pt>
                <c:pt idx="11">
                  <c:v>13337</c:v>
                </c:pt>
                <c:pt idx="12">
                  <c:v>13379</c:v>
                </c:pt>
                <c:pt idx="13">
                  <c:v>13379</c:v>
                </c:pt>
                <c:pt idx="14">
                  <c:v>14298.5</c:v>
                </c:pt>
                <c:pt idx="15">
                  <c:v>14373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31-4471-9096-10AACA66CD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3.0999999999999999E-3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3.0999999999999999E-3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9786</c:v>
                </c:pt>
                <c:pt idx="2">
                  <c:v>9786.5</c:v>
                </c:pt>
                <c:pt idx="3">
                  <c:v>9799</c:v>
                </c:pt>
                <c:pt idx="4">
                  <c:v>9799.5</c:v>
                </c:pt>
                <c:pt idx="5">
                  <c:v>10977</c:v>
                </c:pt>
                <c:pt idx="6">
                  <c:v>12169.5</c:v>
                </c:pt>
                <c:pt idx="7">
                  <c:v>12169.5</c:v>
                </c:pt>
                <c:pt idx="8">
                  <c:v>13336.5</c:v>
                </c:pt>
                <c:pt idx="9">
                  <c:v>13336.5</c:v>
                </c:pt>
                <c:pt idx="10">
                  <c:v>13337</c:v>
                </c:pt>
                <c:pt idx="11">
                  <c:v>13337</c:v>
                </c:pt>
                <c:pt idx="12">
                  <c:v>13379</c:v>
                </c:pt>
                <c:pt idx="13">
                  <c:v>13379</c:v>
                </c:pt>
                <c:pt idx="14">
                  <c:v>14298.5</c:v>
                </c:pt>
                <c:pt idx="15">
                  <c:v>14373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4">
                  <c:v>6.1325000060605817E-3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31-4471-9096-10AACA66CD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3.0999999999999999E-3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3.0999999999999999E-3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9786</c:v>
                </c:pt>
                <c:pt idx="2">
                  <c:v>9786.5</c:v>
                </c:pt>
                <c:pt idx="3">
                  <c:v>9799</c:v>
                </c:pt>
                <c:pt idx="4">
                  <c:v>9799.5</c:v>
                </c:pt>
                <c:pt idx="5">
                  <c:v>10977</c:v>
                </c:pt>
                <c:pt idx="6">
                  <c:v>12169.5</c:v>
                </c:pt>
                <c:pt idx="7">
                  <c:v>12169.5</c:v>
                </c:pt>
                <c:pt idx="8">
                  <c:v>13336.5</c:v>
                </c:pt>
                <c:pt idx="9">
                  <c:v>13336.5</c:v>
                </c:pt>
                <c:pt idx="10">
                  <c:v>13337</c:v>
                </c:pt>
                <c:pt idx="11">
                  <c:v>13337</c:v>
                </c:pt>
                <c:pt idx="12">
                  <c:v>13379</c:v>
                </c:pt>
                <c:pt idx="13">
                  <c:v>13379</c:v>
                </c:pt>
                <c:pt idx="14">
                  <c:v>14298.5</c:v>
                </c:pt>
                <c:pt idx="15">
                  <c:v>14373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">
                  <c:v>8.7700000003678724E-3</c:v>
                </c:pt>
                <c:pt idx="2">
                  <c:v>7.89249999797903E-3</c:v>
                </c:pt>
                <c:pt idx="3">
                  <c:v>7.7550000060000457E-3</c:v>
                </c:pt>
                <c:pt idx="4">
                  <c:v>3.3774999974411912E-3</c:v>
                </c:pt>
                <c:pt idx="6">
                  <c:v>9.0274999965913594E-3</c:v>
                </c:pt>
                <c:pt idx="7">
                  <c:v>9.0274999965913594E-3</c:v>
                </c:pt>
                <c:pt idx="8">
                  <c:v>9.3425000013667159E-3</c:v>
                </c:pt>
                <c:pt idx="9">
                  <c:v>9.3425000013667159E-3</c:v>
                </c:pt>
                <c:pt idx="10">
                  <c:v>8.564999996451661E-3</c:v>
                </c:pt>
                <c:pt idx="11">
                  <c:v>8.564999996451661E-3</c:v>
                </c:pt>
                <c:pt idx="12">
                  <c:v>7.7550000060000457E-3</c:v>
                </c:pt>
                <c:pt idx="13">
                  <c:v>7.7550000060000457E-3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31-4471-9096-10AACA66CD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3.0999999999999999E-3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3.0999999999999999E-3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9786</c:v>
                </c:pt>
                <c:pt idx="2">
                  <c:v>9786.5</c:v>
                </c:pt>
                <c:pt idx="3">
                  <c:v>9799</c:v>
                </c:pt>
                <c:pt idx="4">
                  <c:v>9799.5</c:v>
                </c:pt>
                <c:pt idx="5">
                  <c:v>10977</c:v>
                </c:pt>
                <c:pt idx="6">
                  <c:v>12169.5</c:v>
                </c:pt>
                <c:pt idx="7">
                  <c:v>12169.5</c:v>
                </c:pt>
                <c:pt idx="8">
                  <c:v>13336.5</c:v>
                </c:pt>
                <c:pt idx="9">
                  <c:v>13336.5</c:v>
                </c:pt>
                <c:pt idx="10">
                  <c:v>13337</c:v>
                </c:pt>
                <c:pt idx="11">
                  <c:v>13337</c:v>
                </c:pt>
                <c:pt idx="12">
                  <c:v>13379</c:v>
                </c:pt>
                <c:pt idx="13">
                  <c:v>13379</c:v>
                </c:pt>
                <c:pt idx="14">
                  <c:v>14298.5</c:v>
                </c:pt>
                <c:pt idx="15">
                  <c:v>14373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5">
                  <c:v>6.3650000010966323E-3</c:v>
                </c:pt>
                <c:pt idx="15">
                  <c:v>6.9849999417783692E-3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31-4471-9096-10AACA66CD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3.0999999999999999E-3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3.0999999999999999E-3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9786</c:v>
                </c:pt>
                <c:pt idx="2">
                  <c:v>9786.5</c:v>
                </c:pt>
                <c:pt idx="3">
                  <c:v>9799</c:v>
                </c:pt>
                <c:pt idx="4">
                  <c:v>9799.5</c:v>
                </c:pt>
                <c:pt idx="5">
                  <c:v>10977</c:v>
                </c:pt>
                <c:pt idx="6">
                  <c:v>12169.5</c:v>
                </c:pt>
                <c:pt idx="7">
                  <c:v>12169.5</c:v>
                </c:pt>
                <c:pt idx="8">
                  <c:v>13336.5</c:v>
                </c:pt>
                <c:pt idx="9">
                  <c:v>13336.5</c:v>
                </c:pt>
                <c:pt idx="10">
                  <c:v>13337</c:v>
                </c:pt>
                <c:pt idx="11">
                  <c:v>13337</c:v>
                </c:pt>
                <c:pt idx="12">
                  <c:v>13379</c:v>
                </c:pt>
                <c:pt idx="13">
                  <c:v>13379</c:v>
                </c:pt>
                <c:pt idx="14">
                  <c:v>14298.5</c:v>
                </c:pt>
                <c:pt idx="15">
                  <c:v>14373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31-4471-9096-10AACA66CD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3.0999999999999999E-3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3.0999999999999999E-3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9786</c:v>
                </c:pt>
                <c:pt idx="2">
                  <c:v>9786.5</c:v>
                </c:pt>
                <c:pt idx="3">
                  <c:v>9799</c:v>
                </c:pt>
                <c:pt idx="4">
                  <c:v>9799.5</c:v>
                </c:pt>
                <c:pt idx="5">
                  <c:v>10977</c:v>
                </c:pt>
                <c:pt idx="6">
                  <c:v>12169.5</c:v>
                </c:pt>
                <c:pt idx="7">
                  <c:v>12169.5</c:v>
                </c:pt>
                <c:pt idx="8">
                  <c:v>13336.5</c:v>
                </c:pt>
                <c:pt idx="9">
                  <c:v>13336.5</c:v>
                </c:pt>
                <c:pt idx="10">
                  <c:v>13337</c:v>
                </c:pt>
                <c:pt idx="11">
                  <c:v>13337</c:v>
                </c:pt>
                <c:pt idx="12">
                  <c:v>13379</c:v>
                </c:pt>
                <c:pt idx="13">
                  <c:v>13379</c:v>
                </c:pt>
                <c:pt idx="14">
                  <c:v>14298.5</c:v>
                </c:pt>
                <c:pt idx="15">
                  <c:v>14373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31-4471-9096-10AACA66CD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3.0999999999999999E-3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3.0999999999999999E-3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9786</c:v>
                </c:pt>
                <c:pt idx="2">
                  <c:v>9786.5</c:v>
                </c:pt>
                <c:pt idx="3">
                  <c:v>9799</c:v>
                </c:pt>
                <c:pt idx="4">
                  <c:v>9799.5</c:v>
                </c:pt>
                <c:pt idx="5">
                  <c:v>10977</c:v>
                </c:pt>
                <c:pt idx="6">
                  <c:v>12169.5</c:v>
                </c:pt>
                <c:pt idx="7">
                  <c:v>12169.5</c:v>
                </c:pt>
                <c:pt idx="8">
                  <c:v>13336.5</c:v>
                </c:pt>
                <c:pt idx="9">
                  <c:v>13336.5</c:v>
                </c:pt>
                <c:pt idx="10">
                  <c:v>13337</c:v>
                </c:pt>
                <c:pt idx="11">
                  <c:v>13337</c:v>
                </c:pt>
                <c:pt idx="12">
                  <c:v>13379</c:v>
                </c:pt>
                <c:pt idx="13">
                  <c:v>13379</c:v>
                </c:pt>
                <c:pt idx="14">
                  <c:v>14298.5</c:v>
                </c:pt>
                <c:pt idx="15">
                  <c:v>14373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31-4471-9096-10AACA66CD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9786</c:v>
                </c:pt>
                <c:pt idx="2">
                  <c:v>9786.5</c:v>
                </c:pt>
                <c:pt idx="3">
                  <c:v>9799</c:v>
                </c:pt>
                <c:pt idx="4">
                  <c:v>9799.5</c:v>
                </c:pt>
                <c:pt idx="5">
                  <c:v>10977</c:v>
                </c:pt>
                <c:pt idx="6">
                  <c:v>12169.5</c:v>
                </c:pt>
                <c:pt idx="7">
                  <c:v>12169.5</c:v>
                </c:pt>
                <c:pt idx="8">
                  <c:v>13336.5</c:v>
                </c:pt>
                <c:pt idx="9">
                  <c:v>13336.5</c:v>
                </c:pt>
                <c:pt idx="10">
                  <c:v>13337</c:v>
                </c:pt>
                <c:pt idx="11">
                  <c:v>13337</c:v>
                </c:pt>
                <c:pt idx="12">
                  <c:v>13379</c:v>
                </c:pt>
                <c:pt idx="13">
                  <c:v>13379</c:v>
                </c:pt>
                <c:pt idx="14">
                  <c:v>14298.5</c:v>
                </c:pt>
                <c:pt idx="15">
                  <c:v>14373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1.0628582588867808E-3</c:v>
                </c:pt>
                <c:pt idx="1">
                  <c:v>6.3841153547206271E-3</c:v>
                </c:pt>
                <c:pt idx="2">
                  <c:v>6.3843872358311845E-3</c:v>
                </c:pt>
                <c:pt idx="3">
                  <c:v>6.3911842635951252E-3</c:v>
                </c:pt>
                <c:pt idx="4">
                  <c:v>6.3914561447056826E-3</c:v>
                </c:pt>
                <c:pt idx="5">
                  <c:v>7.0317361600688907E-3</c:v>
                </c:pt>
                <c:pt idx="6">
                  <c:v>7.6801726087488273E-3</c:v>
                </c:pt>
                <c:pt idx="7">
                  <c:v>7.6801726087488273E-3</c:v>
                </c:pt>
                <c:pt idx="8">
                  <c:v>8.3147431207903251E-3</c:v>
                </c:pt>
                <c:pt idx="9">
                  <c:v>8.3147431207903251E-3</c:v>
                </c:pt>
                <c:pt idx="10">
                  <c:v>8.3150150019008825E-3</c:v>
                </c:pt>
                <c:pt idx="11">
                  <c:v>8.3150150019008825E-3</c:v>
                </c:pt>
                <c:pt idx="12">
                  <c:v>8.3378530151877236E-3</c:v>
                </c:pt>
                <c:pt idx="13">
                  <c:v>8.3378530151877236E-3</c:v>
                </c:pt>
                <c:pt idx="14">
                  <c:v>8.8378423775031974E-3</c:v>
                </c:pt>
                <c:pt idx="15">
                  <c:v>8.8783526629762841E-3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31-4471-9096-10AACA66CD1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9786</c:v>
                </c:pt>
                <c:pt idx="2">
                  <c:v>9786.5</c:v>
                </c:pt>
                <c:pt idx="3">
                  <c:v>9799</c:v>
                </c:pt>
                <c:pt idx="4">
                  <c:v>9799.5</c:v>
                </c:pt>
                <c:pt idx="5">
                  <c:v>10977</c:v>
                </c:pt>
                <c:pt idx="6">
                  <c:v>12169.5</c:v>
                </c:pt>
                <c:pt idx="7">
                  <c:v>12169.5</c:v>
                </c:pt>
                <c:pt idx="8">
                  <c:v>13336.5</c:v>
                </c:pt>
                <c:pt idx="9">
                  <c:v>13336.5</c:v>
                </c:pt>
                <c:pt idx="10">
                  <c:v>13337</c:v>
                </c:pt>
                <c:pt idx="11">
                  <c:v>13337</c:v>
                </c:pt>
                <c:pt idx="12">
                  <c:v>13379</c:v>
                </c:pt>
                <c:pt idx="13">
                  <c:v>13379</c:v>
                </c:pt>
                <c:pt idx="14">
                  <c:v>14298.5</c:v>
                </c:pt>
                <c:pt idx="15">
                  <c:v>14373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31-4471-9096-10AACA66C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121304"/>
        <c:axId val="1"/>
      </c:scatterChart>
      <c:valAx>
        <c:axId val="404121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121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E7A01A6-186E-B3A8-F91C-081BF6DC1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8" TargetMode="External"/><Relationship Id="rId13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bav-astro.de/sfs/BAVM_link.php?BAVMnr=239" TargetMode="External"/><Relationship Id="rId12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sfs/BAVM_link.php?BAVMnr=238" TargetMode="External"/><Relationship Id="rId6" Type="http://schemas.openxmlformats.org/officeDocument/2006/relationships/hyperlink" Target="http://www.bav-astro.de/sfs/BAVM_link.php?BAVMnr=232" TargetMode="External"/><Relationship Id="rId11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238" TargetMode="External"/><Relationship Id="rId9" Type="http://schemas.openxmlformats.org/officeDocument/2006/relationships/hyperlink" Target="http://www.bav-astro.de/sfs/BAVM_link.php?BAVMnr=239" TargetMode="External"/><Relationship Id="rId14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7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41</v>
      </c>
    </row>
    <row r="2" spans="1:6" x14ac:dyDescent="0.2">
      <c r="A2" t="s">
        <v>24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27" t="s">
        <v>38</v>
      </c>
      <c r="D4" s="28" t="s">
        <v>38</v>
      </c>
    </row>
    <row r="5" spans="1:6" ht="13.5" thickTop="1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 s="52">
        <v>52611.614699999998</v>
      </c>
      <c r="D7" s="29" t="s">
        <v>39</v>
      </c>
    </row>
    <row r="8" spans="1:6" x14ac:dyDescent="0.2">
      <c r="A8" t="s">
        <v>4</v>
      </c>
      <c r="C8" s="52">
        <v>0.30755500000000002</v>
      </c>
      <c r="D8" s="29" t="s">
        <v>39</v>
      </c>
    </row>
    <row r="9" spans="1:6" x14ac:dyDescent="0.2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21">
        <f ca="1">INTERCEPT(INDIRECT($D$9):G989,INDIRECT($C$9):F989)</f>
        <v>1.0628582588867808E-3</v>
      </c>
      <c r="D11" s="3"/>
      <c r="E11" s="10"/>
    </row>
    <row r="12" spans="1:6" x14ac:dyDescent="0.2">
      <c r="A12" s="10" t="s">
        <v>17</v>
      </c>
      <c r="B12" s="10"/>
      <c r="C12" s="21">
        <f ca="1">SLOPE(INDIRECT($D$9):G989,INDIRECT($C$9):F989)</f>
        <v>5.4376222111525096E-7</v>
      </c>
      <c r="D12" s="3"/>
      <c r="E12" s="10"/>
    </row>
    <row r="13" spans="1:6" x14ac:dyDescent="0.2">
      <c r="A13" s="10" t="s">
        <v>19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2" t="s">
        <v>18</v>
      </c>
      <c r="B15" s="10"/>
      <c r="C15" s="13">
        <f ca="1">(C7+C11)+(C8+C12)*INT(MAX(F21:F3530))</f>
        <v>57032.11159335266</v>
      </c>
      <c r="E15" s="14" t="s">
        <v>35</v>
      </c>
      <c r="F15" s="11">
        <v>1</v>
      </c>
    </row>
    <row r="16" spans="1:6" x14ac:dyDescent="0.2">
      <c r="A16" s="16" t="s">
        <v>5</v>
      </c>
      <c r="B16" s="10"/>
      <c r="C16" s="17">
        <f ca="1">+C8+C12</f>
        <v>0.30755554376222116</v>
      </c>
      <c r="E16" s="14" t="s">
        <v>31</v>
      </c>
      <c r="F16" s="15">
        <f ca="1">NOW()+15018.5+$C$5/24</f>
        <v>60336.825876388888</v>
      </c>
    </row>
    <row r="17" spans="1:21" ht="13.5" thickBot="1" x14ac:dyDescent="0.25">
      <c r="A17" s="14" t="s">
        <v>28</v>
      </c>
      <c r="B17" s="10"/>
      <c r="C17" s="10">
        <f>COUNT(C21:C2188)</f>
        <v>16</v>
      </c>
      <c r="E17" s="14" t="s">
        <v>36</v>
      </c>
      <c r="F17" s="15">
        <f ca="1">ROUND(2*(F16-$C$7)/$C$8,0)/2+F15</f>
        <v>25119</v>
      </c>
    </row>
    <row r="18" spans="1:21" ht="14.25" thickTop="1" thickBot="1" x14ac:dyDescent="0.25">
      <c r="A18" s="16" t="s">
        <v>6</v>
      </c>
      <c r="B18" s="10"/>
      <c r="C18" s="19">
        <f ca="1">+C15</f>
        <v>57032.11159335266</v>
      </c>
      <c r="D18" s="20">
        <f ca="1">+C16</f>
        <v>0.30755554376222116</v>
      </c>
      <c r="E18" s="14" t="s">
        <v>37</v>
      </c>
      <c r="F18" s="23">
        <f ca="1">ROUND(2*(F16-$C$15)/$C$16,0)/2+F15</f>
        <v>10746</v>
      </c>
    </row>
    <row r="19" spans="1:21" ht="13.5" thickTop="1" x14ac:dyDescent="0.2">
      <c r="E19" s="14" t="s">
        <v>32</v>
      </c>
      <c r="F19" s="18">
        <f ca="1">+$C$15+$C$16*F18-15018.5-$C$5/24</f>
        <v>45318.999299954827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54</v>
      </c>
      <c r="I20" s="7" t="s">
        <v>57</v>
      </c>
      <c r="J20" s="7" t="s">
        <v>51</v>
      </c>
      <c r="K20" s="7" t="s">
        <v>49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S20" s="4"/>
      <c r="T20" s="4"/>
      <c r="U20" s="26" t="s">
        <v>34</v>
      </c>
    </row>
    <row r="21" spans="1:21" x14ac:dyDescent="0.2">
      <c r="A21" t="s">
        <v>39</v>
      </c>
      <c r="B21" s="3"/>
      <c r="C21" s="8">
        <f>C7</f>
        <v>52611.614699999998</v>
      </c>
      <c r="D21" s="8" t="s">
        <v>14</v>
      </c>
      <c r="E21">
        <f t="shared" ref="E21:E34" si="0">+(C21-C$7)/C$8</f>
        <v>0</v>
      </c>
      <c r="F21">
        <f t="shared" ref="F21:F36" si="1">ROUND(2*E21,0)/2</f>
        <v>0</v>
      </c>
      <c r="G21">
        <f t="shared" ref="G21:G34" si="2">+C21-(C$7+F21*C$8)</f>
        <v>0</v>
      </c>
      <c r="H21">
        <f>+G21</f>
        <v>0</v>
      </c>
      <c r="O21">
        <f t="shared" ref="O21:O34" ca="1" si="3">+C$11+C$12*$F21</f>
        <v>1.0628582588867808E-3</v>
      </c>
      <c r="Q21" s="2">
        <f t="shared" ref="Q21:Q34" si="4">+C21-15018.5</f>
        <v>37593.114699999998</v>
      </c>
      <c r="R21" s="2"/>
      <c r="S21" s="2"/>
      <c r="T21" s="2"/>
    </row>
    <row r="22" spans="1:21" x14ac:dyDescent="0.2">
      <c r="A22" s="45" t="s">
        <v>45</v>
      </c>
      <c r="B22" s="46" t="s">
        <v>43</v>
      </c>
      <c r="C22" s="45">
        <v>55621.356699999997</v>
      </c>
      <c r="D22" s="45">
        <v>3.0999999999999999E-3</v>
      </c>
      <c r="E22">
        <f t="shared" si="0"/>
        <v>9786.0285152249126</v>
      </c>
      <c r="F22">
        <f t="shared" si="1"/>
        <v>9786</v>
      </c>
      <c r="G22">
        <f t="shared" si="2"/>
        <v>8.7700000003678724E-3</v>
      </c>
      <c r="J22">
        <f>+G22</f>
        <v>8.7700000003678724E-3</v>
      </c>
      <c r="O22">
        <f t="shared" ca="1" si="3"/>
        <v>6.3841153547206271E-3</v>
      </c>
      <c r="Q22" s="2">
        <f t="shared" si="4"/>
        <v>40602.856699999997</v>
      </c>
      <c r="R22" s="2"/>
      <c r="S22" s="2"/>
      <c r="T22" s="2"/>
    </row>
    <row r="23" spans="1:21" x14ac:dyDescent="0.2">
      <c r="A23" s="45" t="s">
        <v>45</v>
      </c>
      <c r="B23" s="46" t="s">
        <v>43</v>
      </c>
      <c r="C23" s="45">
        <v>55621.509599999998</v>
      </c>
      <c r="D23" s="45">
        <v>5.9999999999999995E-4</v>
      </c>
      <c r="E23">
        <f t="shared" si="0"/>
        <v>9786.5256620766995</v>
      </c>
      <c r="F23">
        <f t="shared" si="1"/>
        <v>9786.5</v>
      </c>
      <c r="G23">
        <f t="shared" si="2"/>
        <v>7.89249999797903E-3</v>
      </c>
      <c r="J23">
        <f>+G23</f>
        <v>7.89249999797903E-3</v>
      </c>
      <c r="O23">
        <f t="shared" ca="1" si="3"/>
        <v>6.3843872358311845E-3</v>
      </c>
      <c r="Q23" s="2">
        <f t="shared" si="4"/>
        <v>40603.009599999998</v>
      </c>
      <c r="R23" s="2"/>
      <c r="S23" s="2"/>
      <c r="T23" s="2"/>
    </row>
    <row r="24" spans="1:21" x14ac:dyDescent="0.2">
      <c r="A24" s="45" t="s">
        <v>45</v>
      </c>
      <c r="B24" s="46" t="s">
        <v>43</v>
      </c>
      <c r="C24" s="45">
        <v>55625.353900000002</v>
      </c>
      <c r="D24" s="45">
        <v>1.4E-3</v>
      </c>
      <c r="E24">
        <f t="shared" si="0"/>
        <v>9799.0252150022061</v>
      </c>
      <c r="F24">
        <f t="shared" si="1"/>
        <v>9799</v>
      </c>
      <c r="G24">
        <f t="shared" si="2"/>
        <v>7.7550000060000457E-3</v>
      </c>
      <c r="J24">
        <f>+G24</f>
        <v>7.7550000060000457E-3</v>
      </c>
      <c r="O24">
        <f t="shared" ca="1" si="3"/>
        <v>6.3911842635951252E-3</v>
      </c>
      <c r="Q24" s="2">
        <f t="shared" si="4"/>
        <v>40606.853900000002</v>
      </c>
      <c r="R24" s="2"/>
      <c r="S24" s="2"/>
      <c r="T24" s="2"/>
    </row>
    <row r="25" spans="1:21" x14ac:dyDescent="0.2">
      <c r="A25" s="45" t="s">
        <v>45</v>
      </c>
      <c r="B25" s="46" t="s">
        <v>43</v>
      </c>
      <c r="C25" s="45">
        <v>55625.503299999997</v>
      </c>
      <c r="D25" s="45">
        <v>3.0999999999999999E-3</v>
      </c>
      <c r="E25">
        <f t="shared" si="0"/>
        <v>9799.5109817756111</v>
      </c>
      <c r="F25">
        <f t="shared" si="1"/>
        <v>9799.5</v>
      </c>
      <c r="G25">
        <f t="shared" si="2"/>
        <v>3.3774999974411912E-3</v>
      </c>
      <c r="J25">
        <f>+G25</f>
        <v>3.3774999974411912E-3</v>
      </c>
      <c r="O25">
        <f t="shared" ca="1" si="3"/>
        <v>6.3914561447056826E-3</v>
      </c>
      <c r="Q25" s="2">
        <f t="shared" si="4"/>
        <v>40607.003299999997</v>
      </c>
      <c r="R25" s="2"/>
      <c r="S25" s="2"/>
      <c r="T25" s="2"/>
    </row>
    <row r="26" spans="1:21" x14ac:dyDescent="0.2">
      <c r="A26" s="47" t="s">
        <v>42</v>
      </c>
      <c r="B26" s="48" t="s">
        <v>43</v>
      </c>
      <c r="C26" s="47">
        <v>55987.652300000002</v>
      </c>
      <c r="D26" s="47">
        <v>8.9999999999999998E-4</v>
      </c>
      <c r="E26">
        <f t="shared" si="0"/>
        <v>10977.020695485371</v>
      </c>
      <c r="F26">
        <f t="shared" si="1"/>
        <v>10977</v>
      </c>
      <c r="G26">
        <f t="shared" si="2"/>
        <v>6.3650000010966323E-3</v>
      </c>
      <c r="K26">
        <f>+G26</f>
        <v>6.3650000010966323E-3</v>
      </c>
      <c r="O26">
        <f t="shared" ca="1" si="3"/>
        <v>7.0317361600688907E-3</v>
      </c>
      <c r="Q26" s="2">
        <f t="shared" si="4"/>
        <v>40969.152300000002</v>
      </c>
      <c r="R26" s="2"/>
      <c r="S26" s="2"/>
      <c r="T26" s="2"/>
    </row>
    <row r="27" spans="1:21" x14ac:dyDescent="0.2">
      <c r="A27" s="47" t="s">
        <v>44</v>
      </c>
      <c r="B27" s="48" t="s">
        <v>43</v>
      </c>
      <c r="C27" s="47">
        <v>56354.414299999997</v>
      </c>
      <c r="D27" s="47">
        <v>2.9999999999999997E-4</v>
      </c>
      <c r="E27">
        <f t="shared" si="0"/>
        <v>12169.529352473535</v>
      </c>
      <c r="F27">
        <f t="shared" si="1"/>
        <v>12169.5</v>
      </c>
      <c r="G27">
        <f t="shared" si="2"/>
        <v>9.0274999965913594E-3</v>
      </c>
      <c r="J27">
        <f t="shared" ref="J27:J34" si="5">+G27</f>
        <v>9.0274999965913594E-3</v>
      </c>
      <c r="O27">
        <f t="shared" ca="1" si="3"/>
        <v>7.6801726087488273E-3</v>
      </c>
      <c r="Q27" s="2">
        <f t="shared" si="4"/>
        <v>41335.914299999997</v>
      </c>
      <c r="R27" s="2"/>
      <c r="S27" s="2"/>
      <c r="T27" s="2"/>
    </row>
    <row r="28" spans="1:21" x14ac:dyDescent="0.2">
      <c r="A28" s="45" t="s">
        <v>46</v>
      </c>
      <c r="B28" s="48"/>
      <c r="C28" s="45">
        <v>56354.414299999997</v>
      </c>
      <c r="D28" s="45">
        <v>2.9999999999999997E-4</v>
      </c>
      <c r="E28">
        <f t="shared" si="0"/>
        <v>12169.529352473535</v>
      </c>
      <c r="F28">
        <f t="shared" si="1"/>
        <v>12169.5</v>
      </c>
      <c r="G28">
        <f t="shared" si="2"/>
        <v>9.0274999965913594E-3</v>
      </c>
      <c r="J28">
        <f t="shared" si="5"/>
        <v>9.0274999965913594E-3</v>
      </c>
      <c r="O28">
        <f t="shared" ca="1" si="3"/>
        <v>7.6801726087488273E-3</v>
      </c>
      <c r="Q28" s="2">
        <f t="shared" si="4"/>
        <v>41335.914299999997</v>
      </c>
      <c r="R28" s="2"/>
      <c r="S28" s="2"/>
      <c r="T28" s="2"/>
    </row>
    <row r="29" spans="1:21" x14ac:dyDescent="0.2">
      <c r="A29" s="45" t="s">
        <v>45</v>
      </c>
      <c r="B29" s="46" t="s">
        <v>43</v>
      </c>
      <c r="C29" s="45">
        <v>56713.331299999998</v>
      </c>
      <c r="D29" s="45">
        <v>8.0000000000000004E-4</v>
      </c>
      <c r="E29">
        <f t="shared" si="0"/>
        <v>13336.530376680592</v>
      </c>
      <c r="F29">
        <f t="shared" si="1"/>
        <v>13336.5</v>
      </c>
      <c r="G29">
        <f t="shared" si="2"/>
        <v>9.3425000013667159E-3</v>
      </c>
      <c r="J29">
        <f t="shared" si="5"/>
        <v>9.3425000013667159E-3</v>
      </c>
      <c r="O29">
        <f t="shared" ca="1" si="3"/>
        <v>8.3147431207903251E-3</v>
      </c>
      <c r="Q29" s="2">
        <f t="shared" si="4"/>
        <v>41694.831299999998</v>
      </c>
      <c r="R29" s="2"/>
      <c r="S29" s="2"/>
      <c r="T29" s="2"/>
    </row>
    <row r="30" spans="1:21" x14ac:dyDescent="0.2">
      <c r="A30" s="45" t="s">
        <v>46</v>
      </c>
      <c r="B30" s="48"/>
      <c r="C30" s="45">
        <v>56713.331299999998</v>
      </c>
      <c r="D30" s="45">
        <v>8.0000000000000004E-4</v>
      </c>
      <c r="E30">
        <f t="shared" si="0"/>
        <v>13336.530376680592</v>
      </c>
      <c r="F30">
        <f t="shared" si="1"/>
        <v>13336.5</v>
      </c>
      <c r="G30">
        <f t="shared" si="2"/>
        <v>9.3425000013667159E-3</v>
      </c>
      <c r="J30">
        <f t="shared" si="5"/>
        <v>9.3425000013667159E-3</v>
      </c>
      <c r="O30">
        <f t="shared" ca="1" si="3"/>
        <v>8.3147431207903251E-3</v>
      </c>
      <c r="Q30" s="2">
        <f t="shared" si="4"/>
        <v>41694.831299999998</v>
      </c>
      <c r="R30" s="2"/>
      <c r="S30" s="2"/>
      <c r="T30" s="2"/>
    </row>
    <row r="31" spans="1:21" x14ac:dyDescent="0.2">
      <c r="A31" s="45" t="s">
        <v>45</v>
      </c>
      <c r="B31" s="46" t="s">
        <v>43</v>
      </c>
      <c r="C31" s="45">
        <v>56713.484299999996</v>
      </c>
      <c r="D31" s="45">
        <v>5.0000000000000001E-4</v>
      </c>
      <c r="E31">
        <f t="shared" si="0"/>
        <v>13337.027848677466</v>
      </c>
      <c r="F31">
        <f t="shared" si="1"/>
        <v>13337</v>
      </c>
      <c r="G31">
        <f t="shared" si="2"/>
        <v>8.564999996451661E-3</v>
      </c>
      <c r="J31">
        <f t="shared" si="5"/>
        <v>8.564999996451661E-3</v>
      </c>
      <c r="O31">
        <f t="shared" ca="1" si="3"/>
        <v>8.3150150019008825E-3</v>
      </c>
      <c r="Q31" s="2">
        <f t="shared" si="4"/>
        <v>41694.984299999996</v>
      </c>
      <c r="R31" s="2"/>
      <c r="S31" s="2"/>
      <c r="T31" s="2"/>
    </row>
    <row r="32" spans="1:21" x14ac:dyDescent="0.2">
      <c r="A32" s="45" t="s">
        <v>46</v>
      </c>
      <c r="B32" s="48"/>
      <c r="C32" s="45">
        <v>56713.484299999996</v>
      </c>
      <c r="D32" s="45">
        <v>5.0000000000000001E-4</v>
      </c>
      <c r="E32">
        <f t="shared" si="0"/>
        <v>13337.027848677466</v>
      </c>
      <c r="F32">
        <f t="shared" si="1"/>
        <v>13337</v>
      </c>
      <c r="G32">
        <f t="shared" si="2"/>
        <v>8.564999996451661E-3</v>
      </c>
      <c r="J32">
        <f t="shared" si="5"/>
        <v>8.564999996451661E-3</v>
      </c>
      <c r="O32">
        <f t="shared" ca="1" si="3"/>
        <v>8.3150150019008825E-3</v>
      </c>
      <c r="Q32" s="2">
        <f t="shared" si="4"/>
        <v>41694.984299999996</v>
      </c>
      <c r="R32" s="2"/>
      <c r="S32" s="2"/>
      <c r="T32" s="2"/>
    </row>
    <row r="33" spans="1:20" x14ac:dyDescent="0.2">
      <c r="A33" s="45" t="s">
        <v>45</v>
      </c>
      <c r="B33" s="46" t="s">
        <v>43</v>
      </c>
      <c r="C33" s="45">
        <v>56726.400800000003</v>
      </c>
      <c r="D33" s="45">
        <v>1.2999999999999999E-3</v>
      </c>
      <c r="E33">
        <f t="shared" si="0"/>
        <v>13379.02521500221</v>
      </c>
      <c r="F33">
        <f t="shared" si="1"/>
        <v>13379</v>
      </c>
      <c r="G33">
        <f t="shared" si="2"/>
        <v>7.7550000060000457E-3</v>
      </c>
      <c r="J33">
        <f t="shared" si="5"/>
        <v>7.7550000060000457E-3</v>
      </c>
      <c r="O33">
        <f t="shared" ca="1" si="3"/>
        <v>8.3378530151877236E-3</v>
      </c>
      <c r="Q33" s="2">
        <f t="shared" si="4"/>
        <v>41707.900800000003</v>
      </c>
      <c r="R33" s="2"/>
      <c r="S33" s="2"/>
      <c r="T33" s="2"/>
    </row>
    <row r="34" spans="1:20" x14ac:dyDescent="0.2">
      <c r="A34" s="45" t="s">
        <v>46</v>
      </c>
      <c r="B34" s="48"/>
      <c r="C34" s="45">
        <v>56726.400800000003</v>
      </c>
      <c r="D34" s="45">
        <v>1.2999999999999999E-3</v>
      </c>
      <c r="E34">
        <f t="shared" si="0"/>
        <v>13379.02521500221</v>
      </c>
      <c r="F34">
        <f t="shared" si="1"/>
        <v>13379</v>
      </c>
      <c r="G34">
        <f t="shared" si="2"/>
        <v>7.7550000060000457E-3</v>
      </c>
      <c r="J34">
        <f t="shared" si="5"/>
        <v>7.7550000060000457E-3</v>
      </c>
      <c r="O34">
        <f t="shared" ca="1" si="3"/>
        <v>8.3378530151877236E-3</v>
      </c>
      <c r="Q34" s="2">
        <f t="shared" si="4"/>
        <v>41707.900800000003</v>
      </c>
      <c r="R34" s="2"/>
      <c r="S34" s="2"/>
      <c r="T34" s="2"/>
    </row>
    <row r="35" spans="1:20" x14ac:dyDescent="0.2">
      <c r="A35" s="43" t="s">
        <v>105</v>
      </c>
      <c r="B35" s="53" t="s">
        <v>106</v>
      </c>
      <c r="C35" s="44">
        <v>57009.196000000004</v>
      </c>
      <c r="D35" s="44" t="s">
        <v>57</v>
      </c>
      <c r="E35">
        <f>+(C35-C$7)/C$8</f>
        <v>14298.519939523028</v>
      </c>
      <c r="F35">
        <f t="shared" si="1"/>
        <v>14298.5</v>
      </c>
      <c r="G35">
        <f>+C35-(C$7+F35*C$8)</f>
        <v>6.1325000060605817E-3</v>
      </c>
      <c r="I35">
        <f>+G35</f>
        <v>6.1325000060605817E-3</v>
      </c>
      <c r="O35">
        <f ca="1">+C$11+C$12*$F35</f>
        <v>8.8378423775031974E-3</v>
      </c>
      <c r="Q35" s="2">
        <f>+C35-15018.5</f>
        <v>41990.696000000004</v>
      </c>
      <c r="R35" s="2"/>
      <c r="S35" s="2"/>
      <c r="T35" s="2"/>
    </row>
    <row r="36" spans="1:20" x14ac:dyDescent="0.2">
      <c r="A36" s="49" t="s">
        <v>0</v>
      </c>
      <c r="B36" s="3"/>
      <c r="C36" s="8">
        <v>57032.109699999943</v>
      </c>
      <c r="D36" s="8"/>
      <c r="E36">
        <f>+(C36-C$7)/C$8</f>
        <v>14373.022711384774</v>
      </c>
      <c r="F36">
        <f t="shared" si="1"/>
        <v>14373</v>
      </c>
      <c r="G36">
        <f>+C36-(C$7+F36*C$8)</f>
        <v>6.9849999417783692E-3</v>
      </c>
      <c r="K36">
        <f>+G36</f>
        <v>6.9849999417783692E-3</v>
      </c>
      <c r="O36">
        <f ca="1">+C$11+C$12*$F36</f>
        <v>8.8783526629762841E-3</v>
      </c>
      <c r="Q36" s="2">
        <f>+C36-15018.5</f>
        <v>42013.609699999943</v>
      </c>
    </row>
    <row r="37" spans="1:20" x14ac:dyDescent="0.2">
      <c r="A37" s="50"/>
      <c r="B37" s="51"/>
      <c r="C37" s="50"/>
      <c r="D37" s="50"/>
    </row>
    <row r="38" spans="1:20" x14ac:dyDescent="0.2">
      <c r="A38" s="50"/>
      <c r="B38" s="51"/>
      <c r="C38" s="50"/>
      <c r="D38" s="50"/>
    </row>
    <row r="39" spans="1:20" x14ac:dyDescent="0.2">
      <c r="B39" s="3"/>
      <c r="C39" s="8"/>
      <c r="D39" s="8"/>
    </row>
    <row r="40" spans="1:20" x14ac:dyDescent="0.2">
      <c r="B40" s="3"/>
      <c r="C40" s="8"/>
      <c r="D40" s="8"/>
    </row>
    <row r="41" spans="1:20" x14ac:dyDescent="0.2">
      <c r="B41" s="3"/>
      <c r="C41" s="8"/>
      <c r="D41" s="8"/>
    </row>
    <row r="42" spans="1:20" x14ac:dyDescent="0.2">
      <c r="B42" s="3"/>
      <c r="C42" s="8"/>
      <c r="D42" s="8"/>
    </row>
    <row r="43" spans="1:20" x14ac:dyDescent="0.2">
      <c r="B43" s="3"/>
      <c r="C43" s="8"/>
      <c r="D43" s="8"/>
    </row>
    <row r="44" spans="1:20" x14ac:dyDescent="0.2">
      <c r="B44" s="3"/>
      <c r="C44" s="8"/>
      <c r="D44" s="8"/>
    </row>
    <row r="45" spans="1:20" x14ac:dyDescent="0.2">
      <c r="B45" s="3"/>
      <c r="C45" s="8"/>
      <c r="D45" s="8"/>
    </row>
    <row r="46" spans="1:20" x14ac:dyDescent="0.2">
      <c r="B46" s="3"/>
      <c r="C46" s="8"/>
      <c r="D46" s="8"/>
    </row>
    <row r="47" spans="1:20" x14ac:dyDescent="0.2">
      <c r="B47" s="3"/>
      <c r="C47" s="8"/>
      <c r="D47" s="8"/>
    </row>
    <row r="48" spans="1:20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C61" s="8"/>
      <c r="D61" s="8"/>
    </row>
    <row r="62" spans="2:4" x14ac:dyDescent="0.2">
      <c r="C62" s="8"/>
      <c r="D62" s="8"/>
    </row>
    <row r="63" spans="2:4" x14ac:dyDescent="0.2">
      <c r="C63" s="8"/>
      <c r="D63" s="8"/>
    </row>
    <row r="64" spans="2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phoneticPr fontId="8" type="noConversion"/>
  <hyperlinks>
    <hyperlink ref="H1621" r:id="rId1" display="http://vsolj.cetus-net.org/bulletin.html"/>
    <hyperlink ref="H64522" r:id="rId2" display="http://vsolj.cetus-net.org/bulletin.html"/>
    <hyperlink ref="H64515" r:id="rId3" display="https://www.aavso.org/ejaavso"/>
    <hyperlink ref="I64522" r:id="rId4" display="http://vsolj.cetus-net.org/bulletin.html"/>
    <hyperlink ref="AQ58173" r:id="rId5" display="http://cdsbib.u-strasbg.fr/cgi-bin/cdsbib?1990RMxAA..21..381G"/>
    <hyperlink ref="H64519" r:id="rId6" display="https://www.aavso.org/ejaavso"/>
    <hyperlink ref="AP5537" r:id="rId7" display="http://cdsbib.u-strasbg.fr/cgi-bin/cdsbib?1990RMxAA..21..381G"/>
    <hyperlink ref="AP5540" r:id="rId8" display="http://cdsbib.u-strasbg.fr/cgi-bin/cdsbib?1990RMxAA..21..381G"/>
    <hyperlink ref="AP5538" r:id="rId9" display="http://cdsbib.u-strasbg.fr/cgi-bin/cdsbib?1990RMxAA..21..381G"/>
    <hyperlink ref="AP5522" r:id="rId10" display="http://cdsbib.u-strasbg.fr/cgi-bin/cdsbib?1990RMxAA..21..381G"/>
    <hyperlink ref="AQ5751" r:id="rId11" display="http://cdsbib.u-strasbg.fr/cgi-bin/cdsbib?1990RMxAA..21..381G"/>
    <hyperlink ref="AQ5755" r:id="rId12" display="http://cdsbib.u-strasbg.fr/cgi-bin/cdsbib?1990RMxAA..21..381G"/>
    <hyperlink ref="AQ65435" r:id="rId13" display="http://cdsbib.u-strasbg.fr/cgi-bin/cdsbib?1990RMxAA..21..381G"/>
    <hyperlink ref="I2643" r:id="rId14" display="http://vsolj.cetus-net.org/bulletin.html"/>
    <hyperlink ref="H2643" r:id="rId15" display="http://vsolj.cetus-net.org/bulletin.html"/>
    <hyperlink ref="AQ560" r:id="rId16" display="http://cdsbib.u-strasbg.fr/cgi-bin/cdsbib?1990RMxAA..21..381G"/>
    <hyperlink ref="AQ559" r:id="rId17" display="http://cdsbib.u-strasbg.fr/cgi-bin/cdsbib?1990RMxAA..21..381G"/>
    <hyperlink ref="AP3813" r:id="rId18" display="http://cdsbib.u-strasbg.fr/cgi-bin/cdsbib?1990RMxAA..21..381G"/>
    <hyperlink ref="AP3831" r:id="rId19" display="http://cdsbib.u-strasbg.fr/cgi-bin/cdsbib?1990RMxAA..21..381G"/>
    <hyperlink ref="AP3832" r:id="rId20" display="http://cdsbib.u-strasbg.fr/cgi-bin/cdsbib?1990RMxAA..21..381G"/>
    <hyperlink ref="AP3828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9"/>
  <sheetViews>
    <sheetView workbookViewId="0">
      <selection activeCell="A24" sqref="A24:D24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0" t="s">
        <v>47</v>
      </c>
      <c r="I1" s="31" t="s">
        <v>48</v>
      </c>
      <c r="J1" s="32" t="s">
        <v>49</v>
      </c>
    </row>
    <row r="2" spans="1:16" x14ac:dyDescent="0.2">
      <c r="I2" s="33" t="s">
        <v>50</v>
      </c>
      <c r="J2" s="34" t="s">
        <v>51</v>
      </c>
    </row>
    <row r="3" spans="1:16" x14ac:dyDescent="0.2">
      <c r="A3" s="35" t="s">
        <v>52</v>
      </c>
      <c r="I3" s="33" t="s">
        <v>53</v>
      </c>
      <c r="J3" s="34" t="s">
        <v>54</v>
      </c>
    </row>
    <row r="4" spans="1:16" x14ac:dyDescent="0.2">
      <c r="I4" s="33" t="s">
        <v>55</v>
      </c>
      <c r="J4" s="34" t="s">
        <v>54</v>
      </c>
    </row>
    <row r="5" spans="1:16" ht="13.5" thickBot="1" x14ac:dyDescent="0.25">
      <c r="I5" s="36" t="s">
        <v>56</v>
      </c>
      <c r="J5" s="37" t="s">
        <v>57</v>
      </c>
    </row>
    <row r="10" spans="1:16" ht="13.5" thickBot="1" x14ac:dyDescent="0.25"/>
    <row r="11" spans="1:16" ht="12.75" customHeight="1" thickBot="1" x14ac:dyDescent="0.25">
      <c r="A11" s="8" t="str">
        <f t="shared" ref="A11:A24" si="0">P11</f>
        <v>BAVM 238 </v>
      </c>
      <c r="B11" s="3" t="str">
        <f t="shared" ref="B11:B24" si="1">IF(H11=INT(H11),"I","II")</f>
        <v>I</v>
      </c>
      <c r="C11" s="8">
        <f t="shared" ref="C11:C24" si="2">1*G11</f>
        <v>55621.356699999997</v>
      </c>
      <c r="D11" s="10" t="str">
        <f t="shared" ref="D11:D24" si="3">VLOOKUP(F11,I$1:J$5,2,FALSE)</f>
        <v>vis</v>
      </c>
      <c r="E11" s="38">
        <f>VLOOKUP(C11,Active!C$21:E$970,3,FALSE)</f>
        <v>9786.0285152249126</v>
      </c>
      <c r="F11" s="3" t="s">
        <v>56</v>
      </c>
      <c r="G11" s="10" t="str">
        <f t="shared" ref="G11:G24" si="4">MID(I11,3,LEN(I11)-3)</f>
        <v>55621.3567</v>
      </c>
      <c r="H11" s="8">
        <f t="shared" ref="H11:H24" si="5">1*K11</f>
        <v>-1191</v>
      </c>
      <c r="I11" s="39" t="s">
        <v>58</v>
      </c>
      <c r="J11" s="40" t="s">
        <v>59</v>
      </c>
      <c r="K11" s="39">
        <v>-1191</v>
      </c>
      <c r="L11" s="39" t="s">
        <v>60</v>
      </c>
      <c r="M11" s="40" t="s">
        <v>61</v>
      </c>
      <c r="N11" s="40" t="s">
        <v>62</v>
      </c>
      <c r="O11" s="41" t="s">
        <v>63</v>
      </c>
      <c r="P11" s="42" t="s">
        <v>64</v>
      </c>
    </row>
    <row r="12" spans="1:16" ht="12.75" customHeight="1" thickBot="1" x14ac:dyDescent="0.25">
      <c r="A12" s="8" t="str">
        <f t="shared" si="0"/>
        <v>BAVM 238 </v>
      </c>
      <c r="B12" s="3" t="str">
        <f t="shared" si="1"/>
        <v>II</v>
      </c>
      <c r="C12" s="8">
        <f t="shared" si="2"/>
        <v>55621.509599999998</v>
      </c>
      <c r="D12" s="10" t="str">
        <f t="shared" si="3"/>
        <v>vis</v>
      </c>
      <c r="E12" s="38">
        <f>VLOOKUP(C12,Active!C$21:E$970,3,FALSE)</f>
        <v>9786.5256620766995</v>
      </c>
      <c r="F12" s="3" t="s">
        <v>56</v>
      </c>
      <c r="G12" s="10" t="str">
        <f t="shared" si="4"/>
        <v>55621.5096</v>
      </c>
      <c r="H12" s="8">
        <f t="shared" si="5"/>
        <v>-1190.5</v>
      </c>
      <c r="I12" s="39" t="s">
        <v>65</v>
      </c>
      <c r="J12" s="40" t="s">
        <v>66</v>
      </c>
      <c r="K12" s="39" t="s">
        <v>67</v>
      </c>
      <c r="L12" s="39" t="s">
        <v>68</v>
      </c>
      <c r="M12" s="40" t="s">
        <v>61</v>
      </c>
      <c r="N12" s="40" t="s">
        <v>62</v>
      </c>
      <c r="O12" s="41" t="s">
        <v>63</v>
      </c>
      <c r="P12" s="42" t="s">
        <v>64</v>
      </c>
    </row>
    <row r="13" spans="1:16" ht="12.75" customHeight="1" thickBot="1" x14ac:dyDescent="0.25">
      <c r="A13" s="8" t="str">
        <f t="shared" si="0"/>
        <v>BAVM 238 </v>
      </c>
      <c r="B13" s="3" t="str">
        <f t="shared" si="1"/>
        <v>I</v>
      </c>
      <c r="C13" s="8">
        <f t="shared" si="2"/>
        <v>55625.353900000002</v>
      </c>
      <c r="D13" s="10" t="str">
        <f t="shared" si="3"/>
        <v>vis</v>
      </c>
      <c r="E13" s="38">
        <f>VLOOKUP(C13,Active!C$21:E$970,3,FALSE)</f>
        <v>9799.0252150022061</v>
      </c>
      <c r="F13" s="3" t="s">
        <v>56</v>
      </c>
      <c r="G13" s="10" t="str">
        <f t="shared" si="4"/>
        <v>55625.3539</v>
      </c>
      <c r="H13" s="8">
        <f t="shared" si="5"/>
        <v>-1178</v>
      </c>
      <c r="I13" s="39" t="s">
        <v>69</v>
      </c>
      <c r="J13" s="40" t="s">
        <v>70</v>
      </c>
      <c r="K13" s="39" t="s">
        <v>71</v>
      </c>
      <c r="L13" s="39" t="s">
        <v>72</v>
      </c>
      <c r="M13" s="40" t="s">
        <v>61</v>
      </c>
      <c r="N13" s="40" t="s">
        <v>62</v>
      </c>
      <c r="O13" s="41" t="s">
        <v>63</v>
      </c>
      <c r="P13" s="42" t="s">
        <v>64</v>
      </c>
    </row>
    <row r="14" spans="1:16" ht="12.75" customHeight="1" thickBot="1" x14ac:dyDescent="0.25">
      <c r="A14" s="8" t="str">
        <f t="shared" si="0"/>
        <v>BAVM 238 </v>
      </c>
      <c r="B14" s="3" t="str">
        <f t="shared" si="1"/>
        <v>II</v>
      </c>
      <c r="C14" s="8">
        <f t="shared" si="2"/>
        <v>55625.503299999997</v>
      </c>
      <c r="D14" s="10" t="str">
        <f t="shared" si="3"/>
        <v>vis</v>
      </c>
      <c r="E14" s="38">
        <f>VLOOKUP(C14,Active!C$21:E$970,3,FALSE)</f>
        <v>9799.5109817756111</v>
      </c>
      <c r="F14" s="3" t="s">
        <v>56</v>
      </c>
      <c r="G14" s="10" t="str">
        <f t="shared" si="4"/>
        <v>55625.5033</v>
      </c>
      <c r="H14" s="8">
        <f t="shared" si="5"/>
        <v>-1177.5</v>
      </c>
      <c r="I14" s="39" t="s">
        <v>73</v>
      </c>
      <c r="J14" s="40" t="s">
        <v>74</v>
      </c>
      <c r="K14" s="39" t="s">
        <v>75</v>
      </c>
      <c r="L14" s="39" t="s">
        <v>76</v>
      </c>
      <c r="M14" s="40" t="s">
        <v>61</v>
      </c>
      <c r="N14" s="40" t="s">
        <v>62</v>
      </c>
      <c r="O14" s="41" t="s">
        <v>63</v>
      </c>
      <c r="P14" s="42" t="s">
        <v>64</v>
      </c>
    </row>
    <row r="15" spans="1:16" ht="12.75" customHeight="1" thickBot="1" x14ac:dyDescent="0.25">
      <c r="A15" s="8" t="str">
        <f t="shared" si="0"/>
        <v>IBVS 6029 </v>
      </c>
      <c r="B15" s="3" t="str">
        <f t="shared" si="1"/>
        <v>I</v>
      </c>
      <c r="C15" s="8">
        <f t="shared" si="2"/>
        <v>55987.652300000002</v>
      </c>
      <c r="D15" s="10" t="str">
        <f t="shared" si="3"/>
        <v>vis</v>
      </c>
      <c r="E15" s="38">
        <f>VLOOKUP(C15,Active!C$21:E$970,3,FALSE)</f>
        <v>10977.020695485371</v>
      </c>
      <c r="F15" s="3" t="s">
        <v>56</v>
      </c>
      <c r="G15" s="10" t="str">
        <f t="shared" si="4"/>
        <v>55987.6523</v>
      </c>
      <c r="H15" s="8">
        <f t="shared" si="5"/>
        <v>0</v>
      </c>
      <c r="I15" s="39" t="s">
        <v>77</v>
      </c>
      <c r="J15" s="40" t="s">
        <v>78</v>
      </c>
      <c r="K15" s="39" t="s">
        <v>79</v>
      </c>
      <c r="L15" s="39" t="s">
        <v>80</v>
      </c>
      <c r="M15" s="40" t="s">
        <v>61</v>
      </c>
      <c r="N15" s="40" t="s">
        <v>56</v>
      </c>
      <c r="O15" s="41" t="s">
        <v>81</v>
      </c>
      <c r="P15" s="42" t="s">
        <v>82</v>
      </c>
    </row>
    <row r="16" spans="1:16" ht="12.75" customHeight="1" thickBot="1" x14ac:dyDescent="0.25">
      <c r="A16" s="8" t="str">
        <f t="shared" si="0"/>
        <v>BAVM 232 </v>
      </c>
      <c r="B16" s="3" t="str">
        <f t="shared" si="1"/>
        <v>II</v>
      </c>
      <c r="C16" s="8">
        <f t="shared" si="2"/>
        <v>56354.414299999997</v>
      </c>
      <c r="D16" s="10" t="str">
        <f t="shared" si="3"/>
        <v>vis</v>
      </c>
      <c r="E16" s="38">
        <f>VLOOKUP(C16,Active!C$21:E$970,3,FALSE)</f>
        <v>12169.529352473535</v>
      </c>
      <c r="F16" s="3" t="s">
        <v>56</v>
      </c>
      <c r="G16" s="10" t="str">
        <f t="shared" si="4"/>
        <v>56354.4143</v>
      </c>
      <c r="H16" s="8">
        <f t="shared" si="5"/>
        <v>1192.5</v>
      </c>
      <c r="I16" s="39" t="s">
        <v>83</v>
      </c>
      <c r="J16" s="40" t="s">
        <v>84</v>
      </c>
      <c r="K16" s="39" t="s">
        <v>85</v>
      </c>
      <c r="L16" s="39" t="s">
        <v>68</v>
      </c>
      <c r="M16" s="40" t="s">
        <v>61</v>
      </c>
      <c r="N16" s="40" t="s">
        <v>62</v>
      </c>
      <c r="O16" s="41" t="s">
        <v>63</v>
      </c>
      <c r="P16" s="42" t="s">
        <v>86</v>
      </c>
    </row>
    <row r="17" spans="1:16" ht="12.75" customHeight="1" thickBot="1" x14ac:dyDescent="0.25">
      <c r="A17" s="8" t="str">
        <f t="shared" si="0"/>
        <v>BAVM 239 </v>
      </c>
      <c r="B17" s="3" t="str">
        <f t="shared" si="1"/>
        <v>II</v>
      </c>
      <c r="C17" s="8">
        <f t="shared" si="2"/>
        <v>56354.414299999997</v>
      </c>
      <c r="D17" s="10" t="str">
        <f t="shared" si="3"/>
        <v>vis</v>
      </c>
      <c r="E17" s="38">
        <f>VLOOKUP(C17,Active!C$21:E$970,3,FALSE)</f>
        <v>12169.529352473535</v>
      </c>
      <c r="F17" s="3" t="s">
        <v>56</v>
      </c>
      <c r="G17" s="10" t="str">
        <f t="shared" si="4"/>
        <v>56354.4143</v>
      </c>
      <c r="H17" s="8">
        <f t="shared" si="5"/>
        <v>1192.5</v>
      </c>
      <c r="I17" s="39" t="s">
        <v>83</v>
      </c>
      <c r="J17" s="40" t="s">
        <v>84</v>
      </c>
      <c r="K17" s="39" t="s">
        <v>85</v>
      </c>
      <c r="L17" s="39" t="s">
        <v>68</v>
      </c>
      <c r="M17" s="40" t="s">
        <v>61</v>
      </c>
      <c r="N17" s="40" t="s">
        <v>62</v>
      </c>
      <c r="O17" s="41" t="s">
        <v>63</v>
      </c>
      <c r="P17" s="42" t="s">
        <v>87</v>
      </c>
    </row>
    <row r="18" spans="1:16" ht="12.75" customHeight="1" thickBot="1" x14ac:dyDescent="0.25">
      <c r="A18" s="8" t="str">
        <f t="shared" si="0"/>
        <v>BAVM 238 </v>
      </c>
      <c r="B18" s="3" t="str">
        <f t="shared" si="1"/>
        <v>II</v>
      </c>
      <c r="C18" s="8">
        <f t="shared" si="2"/>
        <v>56713.331299999998</v>
      </c>
      <c r="D18" s="10" t="str">
        <f t="shared" si="3"/>
        <v>vis</v>
      </c>
      <c r="E18" s="38">
        <f>VLOOKUP(C18,Active!C$21:E$970,3,FALSE)</f>
        <v>13336.530376680592</v>
      </c>
      <c r="F18" s="3" t="s">
        <v>56</v>
      </c>
      <c r="G18" s="10" t="str">
        <f t="shared" si="4"/>
        <v>56713.3313</v>
      </c>
      <c r="H18" s="8">
        <f t="shared" si="5"/>
        <v>2359.5</v>
      </c>
      <c r="I18" s="39" t="s">
        <v>88</v>
      </c>
      <c r="J18" s="40" t="s">
        <v>89</v>
      </c>
      <c r="K18" s="39" t="s">
        <v>90</v>
      </c>
      <c r="L18" s="39" t="s">
        <v>91</v>
      </c>
      <c r="M18" s="40" t="s">
        <v>61</v>
      </c>
      <c r="N18" s="40" t="s">
        <v>62</v>
      </c>
      <c r="O18" s="41" t="s">
        <v>63</v>
      </c>
      <c r="P18" s="42" t="s">
        <v>64</v>
      </c>
    </row>
    <row r="19" spans="1:16" ht="12.75" customHeight="1" thickBot="1" x14ac:dyDescent="0.25">
      <c r="A19" s="8" t="str">
        <f t="shared" si="0"/>
        <v>BAVM 239 </v>
      </c>
      <c r="B19" s="3" t="str">
        <f t="shared" si="1"/>
        <v>II</v>
      </c>
      <c r="C19" s="8">
        <f t="shared" si="2"/>
        <v>56713.331299999998</v>
      </c>
      <c r="D19" s="10" t="str">
        <f t="shared" si="3"/>
        <v>vis</v>
      </c>
      <c r="E19" s="38">
        <f>VLOOKUP(C19,Active!C$21:E$970,3,FALSE)</f>
        <v>13336.530376680592</v>
      </c>
      <c r="F19" s="3" t="s">
        <v>56</v>
      </c>
      <c r="G19" s="10" t="str">
        <f t="shared" si="4"/>
        <v>56713.3313</v>
      </c>
      <c r="H19" s="8">
        <f t="shared" si="5"/>
        <v>2359.5</v>
      </c>
      <c r="I19" s="39" t="s">
        <v>88</v>
      </c>
      <c r="J19" s="40" t="s">
        <v>89</v>
      </c>
      <c r="K19" s="39" t="s">
        <v>90</v>
      </c>
      <c r="L19" s="39" t="s">
        <v>91</v>
      </c>
      <c r="M19" s="40" t="s">
        <v>61</v>
      </c>
      <c r="N19" s="40" t="s">
        <v>62</v>
      </c>
      <c r="O19" s="41" t="s">
        <v>63</v>
      </c>
      <c r="P19" s="42" t="s">
        <v>87</v>
      </c>
    </row>
    <row r="20" spans="1:16" ht="12.75" customHeight="1" thickBot="1" x14ac:dyDescent="0.25">
      <c r="A20" s="8" t="str">
        <f t="shared" si="0"/>
        <v>BAVM 238 </v>
      </c>
      <c r="B20" s="3" t="str">
        <f t="shared" si="1"/>
        <v>I</v>
      </c>
      <c r="C20" s="8">
        <f t="shared" si="2"/>
        <v>56713.484299999996</v>
      </c>
      <c r="D20" s="10" t="str">
        <f t="shared" si="3"/>
        <v>vis</v>
      </c>
      <c r="E20" s="38">
        <f>VLOOKUP(C20,Active!C$21:E$970,3,FALSE)</f>
        <v>13337.027848677466</v>
      </c>
      <c r="F20" s="3" t="s">
        <v>56</v>
      </c>
      <c r="G20" s="10" t="str">
        <f t="shared" si="4"/>
        <v>56713.4843</v>
      </c>
      <c r="H20" s="8">
        <f t="shared" si="5"/>
        <v>2360</v>
      </c>
      <c r="I20" s="39" t="s">
        <v>92</v>
      </c>
      <c r="J20" s="40" t="s">
        <v>93</v>
      </c>
      <c r="K20" s="39" t="s">
        <v>94</v>
      </c>
      <c r="L20" s="39" t="s">
        <v>95</v>
      </c>
      <c r="M20" s="40" t="s">
        <v>61</v>
      </c>
      <c r="N20" s="40" t="s">
        <v>62</v>
      </c>
      <c r="O20" s="41" t="s">
        <v>63</v>
      </c>
      <c r="P20" s="42" t="s">
        <v>64</v>
      </c>
    </row>
    <row r="21" spans="1:16" ht="12.75" customHeight="1" thickBot="1" x14ac:dyDescent="0.25">
      <c r="A21" s="8" t="str">
        <f t="shared" si="0"/>
        <v>BAVM 239 </v>
      </c>
      <c r="B21" s="3" t="str">
        <f t="shared" si="1"/>
        <v>I</v>
      </c>
      <c r="C21" s="8">
        <f t="shared" si="2"/>
        <v>56713.484299999996</v>
      </c>
      <c r="D21" s="10" t="str">
        <f t="shared" si="3"/>
        <v>vis</v>
      </c>
      <c r="E21" s="38">
        <f>VLOOKUP(C21,Active!C$21:E$970,3,FALSE)</f>
        <v>13337.027848677466</v>
      </c>
      <c r="F21" s="3" t="s">
        <v>56</v>
      </c>
      <c r="G21" s="10" t="str">
        <f t="shared" si="4"/>
        <v>56713.4843</v>
      </c>
      <c r="H21" s="8">
        <f t="shared" si="5"/>
        <v>2360</v>
      </c>
      <c r="I21" s="39" t="s">
        <v>92</v>
      </c>
      <c r="J21" s="40" t="s">
        <v>93</v>
      </c>
      <c r="K21" s="39" t="s">
        <v>94</v>
      </c>
      <c r="L21" s="39" t="s">
        <v>95</v>
      </c>
      <c r="M21" s="40" t="s">
        <v>61</v>
      </c>
      <c r="N21" s="40" t="s">
        <v>62</v>
      </c>
      <c r="O21" s="41" t="s">
        <v>63</v>
      </c>
      <c r="P21" s="42" t="s">
        <v>87</v>
      </c>
    </row>
    <row r="22" spans="1:16" ht="12.75" customHeight="1" thickBot="1" x14ac:dyDescent="0.25">
      <c r="A22" s="8" t="str">
        <f t="shared" si="0"/>
        <v>BAVM 238 </v>
      </c>
      <c r="B22" s="3" t="str">
        <f t="shared" si="1"/>
        <v>I</v>
      </c>
      <c r="C22" s="8">
        <f t="shared" si="2"/>
        <v>56726.400800000003</v>
      </c>
      <c r="D22" s="10" t="str">
        <f t="shared" si="3"/>
        <v>vis</v>
      </c>
      <c r="E22" s="38">
        <f>VLOOKUP(C22,Active!C$21:E$970,3,FALSE)</f>
        <v>13379.02521500221</v>
      </c>
      <c r="F22" s="3" t="s">
        <v>56</v>
      </c>
      <c r="G22" s="10" t="str">
        <f t="shared" si="4"/>
        <v>56726.4008</v>
      </c>
      <c r="H22" s="8">
        <f t="shared" si="5"/>
        <v>2402</v>
      </c>
      <c r="I22" s="39" t="s">
        <v>96</v>
      </c>
      <c r="J22" s="40" t="s">
        <v>97</v>
      </c>
      <c r="K22" s="39" t="s">
        <v>98</v>
      </c>
      <c r="L22" s="39" t="s">
        <v>99</v>
      </c>
      <c r="M22" s="40" t="s">
        <v>61</v>
      </c>
      <c r="N22" s="40" t="s">
        <v>62</v>
      </c>
      <c r="O22" s="41" t="s">
        <v>63</v>
      </c>
      <c r="P22" s="42" t="s">
        <v>64</v>
      </c>
    </row>
    <row r="23" spans="1:16" ht="12.75" customHeight="1" thickBot="1" x14ac:dyDescent="0.25">
      <c r="A23" s="8" t="str">
        <f t="shared" si="0"/>
        <v>BAVM 239 </v>
      </c>
      <c r="B23" s="3" t="str">
        <f t="shared" si="1"/>
        <v>I</v>
      </c>
      <c r="C23" s="8">
        <f t="shared" si="2"/>
        <v>56726.400800000003</v>
      </c>
      <c r="D23" s="10" t="str">
        <f t="shared" si="3"/>
        <v>vis</v>
      </c>
      <c r="E23" s="38">
        <f>VLOOKUP(C23,Active!C$21:E$970,3,FALSE)</f>
        <v>13379.02521500221</v>
      </c>
      <c r="F23" s="3" t="s">
        <v>56</v>
      </c>
      <c r="G23" s="10" t="str">
        <f t="shared" si="4"/>
        <v>56726.4008</v>
      </c>
      <c r="H23" s="8">
        <f t="shared" si="5"/>
        <v>2402</v>
      </c>
      <c r="I23" s="39" t="s">
        <v>96</v>
      </c>
      <c r="J23" s="40" t="s">
        <v>97</v>
      </c>
      <c r="K23" s="39" t="s">
        <v>98</v>
      </c>
      <c r="L23" s="39" t="s">
        <v>99</v>
      </c>
      <c r="M23" s="40" t="s">
        <v>61</v>
      </c>
      <c r="N23" s="40" t="s">
        <v>62</v>
      </c>
      <c r="O23" s="41" t="s">
        <v>63</v>
      </c>
      <c r="P23" s="42" t="s">
        <v>87</v>
      </c>
    </row>
    <row r="24" spans="1:16" ht="12.75" customHeight="1" thickBot="1" x14ac:dyDescent="0.25">
      <c r="A24" s="8" t="str">
        <f t="shared" si="0"/>
        <v>VSB 59 </v>
      </c>
      <c r="B24" s="3" t="str">
        <f t="shared" si="1"/>
        <v>II</v>
      </c>
      <c r="C24" s="8">
        <f t="shared" si="2"/>
        <v>57009.196000000004</v>
      </c>
      <c r="D24" s="10" t="str">
        <f t="shared" si="3"/>
        <v>vis</v>
      </c>
      <c r="E24" s="38">
        <f>VLOOKUP(C24,Active!C$21:E$970,3,FALSE)</f>
        <v>14298.519939523028</v>
      </c>
      <c r="F24" s="3" t="s">
        <v>56</v>
      </c>
      <c r="G24" s="10" t="str">
        <f t="shared" si="4"/>
        <v>57009.1960</v>
      </c>
      <c r="H24" s="8">
        <f t="shared" si="5"/>
        <v>3321.5</v>
      </c>
      <c r="I24" s="39" t="s">
        <v>100</v>
      </c>
      <c r="J24" s="40" t="s">
        <v>101</v>
      </c>
      <c r="K24" s="39" t="s">
        <v>102</v>
      </c>
      <c r="L24" s="39" t="s">
        <v>103</v>
      </c>
      <c r="M24" s="40" t="s">
        <v>61</v>
      </c>
      <c r="N24" s="40" t="s">
        <v>56</v>
      </c>
      <c r="O24" s="41" t="s">
        <v>104</v>
      </c>
      <c r="P24" s="42" t="s">
        <v>105</v>
      </c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</sheetData>
  <phoneticPr fontId="8" type="noConversion"/>
  <hyperlinks>
    <hyperlink ref="P11" r:id="rId1" display="http://www.bav-astro.de/sfs/BAVM_link.php?BAVMnr=238"/>
    <hyperlink ref="P12" r:id="rId2" display="http://www.bav-astro.de/sfs/BAVM_link.php?BAVMnr=238"/>
    <hyperlink ref="P13" r:id="rId3" display="http://www.bav-astro.de/sfs/BAVM_link.php?BAVMnr=238"/>
    <hyperlink ref="P14" r:id="rId4" display="http://www.bav-astro.de/sfs/BAVM_link.php?BAVMnr=238"/>
    <hyperlink ref="P15" r:id="rId5" display="http://www.konkoly.hu/cgi-bin/IBVS?6029"/>
    <hyperlink ref="P16" r:id="rId6" display="http://www.bav-astro.de/sfs/BAVM_link.php?BAVMnr=232"/>
    <hyperlink ref="P17" r:id="rId7" display="http://www.bav-astro.de/sfs/BAVM_link.php?BAVMnr=239"/>
    <hyperlink ref="P18" r:id="rId8" display="http://www.bav-astro.de/sfs/BAVM_link.php?BAVMnr=238"/>
    <hyperlink ref="P19" r:id="rId9" display="http://www.bav-astro.de/sfs/BAVM_link.php?BAVMnr=239"/>
    <hyperlink ref="P20" r:id="rId10" display="http://www.bav-astro.de/sfs/BAVM_link.php?BAVMnr=238"/>
    <hyperlink ref="P21" r:id="rId11" display="http://www.bav-astro.de/sfs/BAVM_link.php?BAVMnr=239"/>
    <hyperlink ref="P22" r:id="rId12" display="http://www.bav-astro.de/sfs/BAVM_link.php?BAVMnr=238"/>
    <hyperlink ref="P23" r:id="rId13" display="http://www.bav-astro.de/sfs/BAVM_link.php?BAVMnr=239"/>
    <hyperlink ref="P24" r:id="rId14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2024-01-27T06:49:15Z</dcterms:modified>
</cp:coreProperties>
</file>