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AC82FDA-5F15-46C1-AF2E-D8998E19CAD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Q26" i="1"/>
  <c r="E25" i="1"/>
  <c r="F25" i="1"/>
  <c r="G25" i="1"/>
  <c r="K25" i="1"/>
  <c r="D9" i="1"/>
  <c r="C9" i="1"/>
  <c r="E21" i="1"/>
  <c r="F21" i="1"/>
  <c r="G21" i="1"/>
  <c r="I21" i="1"/>
  <c r="E23" i="1"/>
  <c r="F23" i="1"/>
  <c r="G23" i="1"/>
  <c r="I23" i="1"/>
  <c r="E24" i="1"/>
  <c r="F24" i="1"/>
  <c r="G24" i="1"/>
  <c r="K24" i="1"/>
  <c r="E22" i="1"/>
  <c r="F22" i="1"/>
  <c r="U22" i="1"/>
  <c r="Q25" i="1"/>
  <c r="Q24" i="1"/>
  <c r="Q21" i="1"/>
  <c r="Q23" i="1"/>
  <c r="F16" i="1"/>
  <c r="C17" i="1"/>
  <c r="Q22" i="1"/>
  <c r="C11" i="1"/>
  <c r="C12" i="1"/>
  <c r="C16" i="1" l="1"/>
  <c r="D18" i="1" s="1"/>
  <c r="O26" i="1"/>
  <c r="O22" i="1"/>
  <c r="C15" i="1"/>
  <c r="O21" i="1"/>
  <c r="O23" i="1"/>
  <c r="O24" i="1"/>
  <c r="O25" i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<sst xmlns="http://schemas.openxmlformats.org/spreadsheetml/2006/main" count="57" uniqueCount="53">
  <si>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</si>
  <si>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</si>
  <si>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</si>
  <si>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</si>
  <si>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</si>
  <si>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</si>
  <si>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</si>
  <si>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</si>
  <si>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</si>
  <si>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</si>
  <si>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</si>
  <si>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</si>
  <si>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</si>
  <si>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</si>
  <si>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</si>
  <si>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</si>
  <si>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</si>
  <si>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</si>
  <si>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</si>
  <si>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</si>
  <si>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</si>
  <si>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</si>
  <si>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</si>
  <si>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</si>
  <si>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</si>
  <si>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</si>
  <si>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</si>
  <si>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</si>
  <si>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</si>
  <si>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</si>
  <si>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</si>
  <si>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</si>
  <si>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</si>
  <si>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</si>
  <si>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</si>
  <si>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</si>
  <si>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</si>
  <si>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</si>
  <si>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</si>
  <si>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</si>
  <si>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</si>
  <si>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EL CMi</t>
  </si>
  <si>
    <t>EL CMi / GSC 0181-2426</t>
  </si>
  <si>
    <t>G0181-2426</t>
  </si>
  <si>
    <t xml:space="preserve">EA        </t>
  </si>
  <si>
    <t>IBVS 5653</t>
  </si>
  <si>
    <t>I</t>
  </si>
  <si>
    <t>OEJV 0130</t>
  </si>
  <si>
    <t>IBVS 6149</t>
  </si>
  <si>
    <t>vis</t>
  </si>
  <si>
    <t>OEJV 0179</t>
  </si>
  <si>
    <t>OEJV 0211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</si>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</sst>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0" fillId="0" borderId="0" xfId="0" applyFont="1" applyAlignment="1"/>
    <xf numFmtId="0" fontId="0" fillId="0" borderId="11" xfId="0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EL CMi - O-C Diagr.</a:t>
            </a:r>
          </a:p>
        </c:rich>
      </c:tx>
      <c:layout>
        <c:manualLayout>
          <c:xMode val="edge"/>
          <c:yMode val="edge"/>
          <c:x val="0.38796992481203008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2105263157894737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-447</c:v>
                </c:pt>
                <c:pt idx="1">
                  <c:v>0</c:v>
                </c:pt>
                <c:pt idx="2">
                  <c:v>1336</c:v>
                </c:pt>
                <c:pt idx="3">
                  <c:v>2709</c:v>
                </c:pt>
                <c:pt idx="4">
                  <c:v>3402</c:v>
                </c:pt>
                <c:pt idx="5">
                  <c:v>3705.5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7E-44BE-AFF4-3ABD765F3B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-447</c:v>
                </c:pt>
                <c:pt idx="1">
                  <c:v>0</c:v>
                </c:pt>
                <c:pt idx="2">
                  <c:v>1336</c:v>
                </c:pt>
                <c:pt idx="3">
                  <c:v>2709</c:v>
                </c:pt>
                <c:pt idx="4">
                  <c:v>3402</c:v>
                </c:pt>
                <c:pt idx="5">
                  <c:v>3705.5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-2.7090000003227033E-2</c:v>
                </c:pt>
                <c:pt idx="2">
                  <c:v>-8.979999998700805E-3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7E-44BE-AFF4-3ABD765F3B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-447</c:v>
                </c:pt>
                <c:pt idx="1">
                  <c:v>0</c:v>
                </c:pt>
                <c:pt idx="2">
                  <c:v>1336</c:v>
                </c:pt>
                <c:pt idx="3">
                  <c:v>2709</c:v>
                </c:pt>
                <c:pt idx="4">
                  <c:v>3402</c:v>
                </c:pt>
                <c:pt idx="5">
                  <c:v>3705.5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7E-44BE-AFF4-3ABD765F3B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-447</c:v>
                </c:pt>
                <c:pt idx="1">
                  <c:v>0</c:v>
                </c:pt>
                <c:pt idx="2">
                  <c:v>1336</c:v>
                </c:pt>
                <c:pt idx="3">
                  <c:v>2709</c:v>
                </c:pt>
                <c:pt idx="4">
                  <c:v>3402</c:v>
                </c:pt>
                <c:pt idx="5">
                  <c:v>3705.5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6.5299999914714135E-3</c:v>
                </c:pt>
                <c:pt idx="4">
                  <c:v>1.397999999608146E-2</c:v>
                </c:pt>
                <c:pt idx="5">
                  <c:v>1.5774999905261211E-2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7E-44BE-AFF4-3ABD765F3B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-447</c:v>
                </c:pt>
                <c:pt idx="1">
                  <c:v>0</c:v>
                </c:pt>
                <c:pt idx="2">
                  <c:v>1336</c:v>
                </c:pt>
                <c:pt idx="3">
                  <c:v>2709</c:v>
                </c:pt>
                <c:pt idx="4">
                  <c:v>3402</c:v>
                </c:pt>
                <c:pt idx="5">
                  <c:v>3705.5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7E-44BE-AFF4-3ABD765F3B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-447</c:v>
                </c:pt>
                <c:pt idx="1">
                  <c:v>0</c:v>
                </c:pt>
                <c:pt idx="2">
                  <c:v>1336</c:v>
                </c:pt>
                <c:pt idx="3">
                  <c:v>2709</c:v>
                </c:pt>
                <c:pt idx="4">
                  <c:v>3402</c:v>
                </c:pt>
                <c:pt idx="5">
                  <c:v>3705.5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7E-44BE-AFF4-3ABD765F3B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4.0000000000000001E-3</c:v>
                  </c:pt>
                  <c:pt idx="3">
                    <c:v>2.5999999999999999E-3</c:v>
                  </c:pt>
                  <c:pt idx="4">
                    <c:v>6.9999999999999999E-4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-447</c:v>
                </c:pt>
                <c:pt idx="1">
                  <c:v>0</c:v>
                </c:pt>
                <c:pt idx="2">
                  <c:v>1336</c:v>
                </c:pt>
                <c:pt idx="3">
                  <c:v>2709</c:v>
                </c:pt>
                <c:pt idx="4">
                  <c:v>3402</c:v>
                </c:pt>
                <c:pt idx="5">
                  <c:v>3705.5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7E-44BE-AFF4-3ABD765F3B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-447</c:v>
                </c:pt>
                <c:pt idx="1">
                  <c:v>0</c:v>
                </c:pt>
                <c:pt idx="2">
                  <c:v>1336</c:v>
                </c:pt>
                <c:pt idx="3">
                  <c:v>2709</c:v>
                </c:pt>
                <c:pt idx="4">
                  <c:v>3402</c:v>
                </c:pt>
                <c:pt idx="5">
                  <c:v>3705.5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-2.72295006735391E-2</c:v>
                </c:pt>
                <c:pt idx="1">
                  <c:v>-2.2519169623225276E-2</c:v>
                </c:pt>
                <c:pt idx="2">
                  <c:v>-8.4408647390658374E-3</c:v>
                </c:pt>
                <c:pt idx="3">
                  <c:v>6.0273333192806498E-3</c:v>
                </c:pt>
                <c:pt idx="4">
                  <c:v>1.332992709527054E-2</c:v>
                </c:pt>
                <c:pt idx="5">
                  <c:v>1.6528104888939993E-2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7E-44BE-AFF4-3ABD765F3B1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-447</c:v>
                </c:pt>
                <c:pt idx="1">
                  <c:v>0</c:v>
                </c:pt>
                <c:pt idx="2">
                  <c:v>1336</c:v>
                </c:pt>
                <c:pt idx="3">
                  <c:v>2709</c:v>
                </c:pt>
                <c:pt idx="4">
                  <c:v>3402</c:v>
                </c:pt>
                <c:pt idx="5">
                  <c:v>3705.5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7E-44BE-AFF4-3ABD765F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560192"/>
        <c:axId val="1"/>
      </c:scatterChart>
      <c:valAx>
        <c:axId val="54656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56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052631578947367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60A5705-48D6-B5A5-1D51-335F3F93C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  <c r="E1" s="29" t="s">
        <v>41</v>
      </c>
      <c r="F1" t="s">
        <v>43</v>
      </c>
    </row>
    <row r="2" spans="1:6" x14ac:dyDescent="0.2">
      <c r="A2" t="s">
        <v>26</v>
      </c>
      <c r="B2" t="s">
        <v>44</v>
      </c>
      <c r="C2" s="3"/>
      <c r="D2" s="3"/>
      <c r="E2">
        <v>0</v>
      </c>
    </row>
    <row r="3" spans="1:6" ht="13.5" thickBot="1" x14ac:dyDescent="0.25"/>
    <row r="4" spans="1:6" ht="13.5" thickBot="1" x14ac:dyDescent="0.25">
      <c r="A4" s="5" t="s">
        <v>3</v>
      </c>
      <c r="C4" s="28">
        <v>53871.505100000002</v>
      </c>
      <c r="D4" s="28">
        <v>1.05383</v>
      </c>
    </row>
    <row r="5" spans="1:6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42">
        <v>53871.505100000002</v>
      </c>
      <c r="D7" s="27" t="e">
        <v>#N/A</v>
      </c>
    </row>
    <row r="8" spans="1:6" x14ac:dyDescent="0.2">
      <c r="A8" t="s">
        <v>6</v>
      </c>
      <c r="C8" s="42">
        <v>1.05383</v>
      </c>
      <c r="D8" s="27" t="e">
        <v>#N/A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-2.2519169623225276E-2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1.0537653356406765E-5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57775.961772836068</v>
      </c>
      <c r="E15" s="14" t="s">
        <v>38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1.0538405376533564</v>
      </c>
      <c r="E16" s="14" t="s">
        <v>33</v>
      </c>
      <c r="F16" s="15">
        <f ca="1">NOW()+15018.5+$C$5/24</f>
        <v>60336.829451967591</v>
      </c>
    </row>
    <row r="17" spans="1:21" ht="13.5" thickBot="1" x14ac:dyDescent="0.25">
      <c r="A17" s="14" t="s">
        <v>30</v>
      </c>
      <c r="B17" s="10"/>
      <c r="C17" s="10">
        <f>COUNT(C21:C2191)</f>
        <v>6</v>
      </c>
      <c r="E17" s="14" t="s">
        <v>39</v>
      </c>
      <c r="F17" s="15">
        <f ca="1">ROUND(2*(F16-$C$7)/$C$8,0)/2+F15</f>
        <v>6136</v>
      </c>
    </row>
    <row r="18" spans="1:21" ht="14.25" thickTop="1" thickBot="1" x14ac:dyDescent="0.25">
      <c r="A18" s="16" t="s">
        <v>8</v>
      </c>
      <c r="B18" s="10"/>
      <c r="C18" s="19">
        <f ca="1">+C15</f>
        <v>57775.961772836068</v>
      </c>
      <c r="D18" s="20">
        <f ca="1">+C16</f>
        <v>1.0538405376533564</v>
      </c>
      <c r="E18" s="14" t="s">
        <v>34</v>
      </c>
      <c r="F18" s="23">
        <f ca="1">ROUND(2*(F16-$C$15)/$C$16,0)/2+F15</f>
        <v>2431</v>
      </c>
    </row>
    <row r="19" spans="1:21" ht="13.5" thickTop="1" x14ac:dyDescent="0.2">
      <c r="E19" s="14" t="s">
        <v>35</v>
      </c>
      <c r="F19" s="18">
        <f ca="1">+$C$15+$C$16*F18-15018.5-$C$5/24</f>
        <v>45319.743953204714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49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37</v>
      </c>
    </row>
    <row r="21" spans="1:21" x14ac:dyDescent="0.2">
      <c r="A21" s="30" t="s">
        <v>45</v>
      </c>
      <c r="B21" s="31" t="s">
        <v>46</v>
      </c>
      <c r="C21" s="30">
        <v>53400.415999999997</v>
      </c>
      <c r="D21" s="30">
        <v>3.0000000000000001E-3</v>
      </c>
      <c r="E21">
        <f t="shared" ref="E21:E26" si="0">+(C21-C$7)/C$8</f>
        <v>-447.02570623345764</v>
      </c>
      <c r="F21">
        <f t="shared" ref="F21:F26" si="1">ROUND(2*E21,0)/2</f>
        <v>-447</v>
      </c>
      <c r="G21">
        <f>+C21-(C$7+F21*C$8)</f>
        <v>-2.7090000003227033E-2</v>
      </c>
      <c r="I21">
        <f>+G21</f>
        <v>-2.7090000003227033E-2</v>
      </c>
      <c r="O21">
        <f t="shared" ref="O21:O26" ca="1" si="2">+C$11+C$12*$F21</f>
        <v>-2.72295006735391E-2</v>
      </c>
      <c r="Q21" s="2">
        <f t="shared" ref="Q21:Q26" si="3">+C21-15018.5</f>
        <v>38381.915999999997</v>
      </c>
    </row>
    <row r="22" spans="1:21" x14ac:dyDescent="0.2">
      <c r="A22" s="32" t="s">
        <v>40</v>
      </c>
      <c r="B22" s="32"/>
      <c r="C22" s="33">
        <v>53871.505100000002</v>
      </c>
      <c r="D22" s="33" t="s">
        <v>16</v>
      </c>
      <c r="E22">
        <f t="shared" si="0"/>
        <v>0</v>
      </c>
      <c r="F22">
        <f t="shared" si="1"/>
        <v>0</v>
      </c>
      <c r="O22">
        <f t="shared" ca="1" si="2"/>
        <v>-2.2519169623225276E-2</v>
      </c>
      <c r="Q22" s="2">
        <f t="shared" si="3"/>
        <v>38853.005100000002</v>
      </c>
      <c r="U22">
        <f>+C22-(C$7+F22*C$8)</f>
        <v>0</v>
      </c>
    </row>
    <row r="23" spans="1:21" x14ac:dyDescent="0.2">
      <c r="A23" s="30" t="s">
        <v>47</v>
      </c>
      <c r="B23" s="31" t="s">
        <v>46</v>
      </c>
      <c r="C23" s="30">
        <v>55279.413</v>
      </c>
      <c r="D23" s="30">
        <v>4.0000000000000001E-3</v>
      </c>
      <c r="E23">
        <f t="shared" si="0"/>
        <v>1335.9914787014968</v>
      </c>
      <c r="F23">
        <f t="shared" si="1"/>
        <v>1336</v>
      </c>
      <c r="G23">
        <f>+C23-(C$7+F23*C$8)</f>
        <v>-8.979999998700805E-3</v>
      </c>
      <c r="I23">
        <f>+G23</f>
        <v>-8.979999998700805E-3</v>
      </c>
      <c r="O23">
        <f t="shared" ca="1" si="2"/>
        <v>-8.4408647390658374E-3</v>
      </c>
      <c r="Q23" s="2">
        <f t="shared" si="3"/>
        <v>40260.913</v>
      </c>
    </row>
    <row r="24" spans="1:21" x14ac:dyDescent="0.2">
      <c r="A24" s="34" t="s">
        <v>48</v>
      </c>
      <c r="B24" s="35" t="s">
        <v>46</v>
      </c>
      <c r="C24" s="34">
        <v>56726.337099999997</v>
      </c>
      <c r="D24" s="34">
        <v>2.5999999999999999E-3</v>
      </c>
      <c r="E24">
        <f t="shared" si="0"/>
        <v>2709.0061964453421</v>
      </c>
      <c r="F24">
        <f t="shared" si="1"/>
        <v>2709</v>
      </c>
      <c r="G24">
        <f>+C24-(C$7+F24*C$8)</f>
        <v>6.5299999914714135E-3</v>
      </c>
      <c r="K24">
        <f>+G24</f>
        <v>6.5299999914714135E-3</v>
      </c>
      <c r="O24">
        <f t="shared" ca="1" si="2"/>
        <v>6.0273333192806498E-3</v>
      </c>
      <c r="Q24" s="2">
        <f t="shared" si="3"/>
        <v>41707.837099999997</v>
      </c>
    </row>
    <row r="25" spans="1:21" x14ac:dyDescent="0.2">
      <c r="A25" s="36" t="s">
        <v>50</v>
      </c>
      <c r="B25" s="37" t="s">
        <v>46</v>
      </c>
      <c r="C25" s="38">
        <v>57456.648739999997</v>
      </c>
      <c r="D25" s="38">
        <v>6.9999999999999999E-4</v>
      </c>
      <c r="E25">
        <f t="shared" si="0"/>
        <v>3402.0132658967714</v>
      </c>
      <c r="F25">
        <f t="shared" si="1"/>
        <v>3402</v>
      </c>
      <c r="G25">
        <f>+C25-(C$7+F25*C$8)</f>
        <v>1.397999999608146E-2</v>
      </c>
      <c r="K25">
        <f>+G25</f>
        <v>1.397999999608146E-2</v>
      </c>
      <c r="O25">
        <f t="shared" ca="1" si="2"/>
        <v>1.332992709527054E-2</v>
      </c>
      <c r="Q25" s="2">
        <f t="shared" si="3"/>
        <v>42438.148739999997</v>
      </c>
    </row>
    <row r="26" spans="1:21" x14ac:dyDescent="0.2">
      <c r="A26" s="39" t="s">
        <v>51</v>
      </c>
      <c r="B26" s="40" t="s">
        <v>52</v>
      </c>
      <c r="C26" s="41">
        <v>57776.487939999904</v>
      </c>
      <c r="D26" s="41">
        <v>8.0000000000000004E-4</v>
      </c>
      <c r="E26">
        <f t="shared" si="0"/>
        <v>3705.5149692074642</v>
      </c>
      <c r="F26">
        <f t="shared" si="1"/>
        <v>3705.5</v>
      </c>
      <c r="G26">
        <f>+C26-(C$7+F26*C$8)</f>
        <v>1.5774999905261211E-2</v>
      </c>
      <c r="K26">
        <f>+G26</f>
        <v>1.5774999905261211E-2</v>
      </c>
      <c r="O26">
        <f t="shared" ca="1" si="2"/>
        <v>1.6528104888939993E-2</v>
      </c>
      <c r="Q26" s="2">
        <f t="shared" si="3"/>
        <v>42757.987939999904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6" name="Range1"/>
  </protectedRanges>
  <phoneticPr fontId="7" type="noConversion"/>
  <hyperlinks>
    <hyperlink ref="H1609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2024-01-27T06:54:24Z</dcterms:modified>
</cp:coreProperties>
</file>