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4AB07ED-35D4-438B-940A-A98A38ABDD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I36" i="1" s="1"/>
  <c r="E37" i="1"/>
  <c r="F37" i="1"/>
  <c r="G37" i="1" s="1"/>
  <c r="I37" i="1" s="1"/>
  <c r="E38" i="1"/>
  <c r="F38" i="1" s="1"/>
  <c r="G38" i="1" s="1"/>
  <c r="I38" i="1" s="1"/>
  <c r="E39" i="1"/>
  <c r="F39" i="1"/>
  <c r="G39" i="1" s="1"/>
  <c r="I39" i="1" s="1"/>
  <c r="E40" i="1"/>
  <c r="F40" i="1" s="1"/>
  <c r="G40" i="1" s="1"/>
  <c r="I40" i="1" s="1"/>
  <c r="E41" i="1"/>
  <c r="F41" i="1"/>
  <c r="G41" i="1" s="1"/>
  <c r="I41" i="1" s="1"/>
  <c r="E21" i="1"/>
  <c r="F21" i="1" s="1"/>
  <c r="G21" i="1" s="1"/>
  <c r="I21" i="1" s="1"/>
  <c r="E22" i="1"/>
  <c r="F22" i="1"/>
  <c r="G22" i="1" s="1"/>
  <c r="I22" i="1" s="1"/>
  <c r="E23" i="1"/>
  <c r="F23" i="1" s="1"/>
  <c r="G23" i="1" s="1"/>
  <c r="I23" i="1" s="1"/>
  <c r="E24" i="1"/>
  <c r="F24" i="1"/>
  <c r="G24" i="1" s="1"/>
  <c r="I24" i="1" s="1"/>
  <c r="E25" i="1"/>
  <c r="F25" i="1" s="1"/>
  <c r="G25" i="1" s="1"/>
  <c r="I25" i="1" s="1"/>
  <c r="E26" i="1"/>
  <c r="F26" i="1"/>
  <c r="G26" i="1" s="1"/>
  <c r="I26" i="1" s="1"/>
  <c r="E27" i="1"/>
  <c r="F27" i="1" s="1"/>
  <c r="G27" i="1" s="1"/>
  <c r="I27" i="1" s="1"/>
  <c r="E28" i="1"/>
  <c r="F28" i="1"/>
  <c r="G28" i="1" s="1"/>
  <c r="I28" i="1" s="1"/>
  <c r="E29" i="1"/>
  <c r="F29" i="1" s="1"/>
  <c r="G29" i="1" s="1"/>
  <c r="I29" i="1" s="1"/>
  <c r="E30" i="1"/>
  <c r="F30" i="1"/>
  <c r="G30" i="1" s="1"/>
  <c r="I30" i="1" s="1"/>
  <c r="E31" i="1"/>
  <c r="F31" i="1" s="1"/>
  <c r="G31" i="1" s="1"/>
  <c r="I31" i="1" s="1"/>
  <c r="E32" i="1"/>
  <c r="F32" i="1"/>
  <c r="G32" i="1" s="1"/>
  <c r="I32" i="1" s="1"/>
  <c r="E33" i="1"/>
  <c r="F33" i="1" s="1"/>
  <c r="G33" i="1" s="1"/>
  <c r="I33" i="1" s="1"/>
  <c r="E34" i="1"/>
  <c r="F34" i="1"/>
  <c r="G34" i="1"/>
  <c r="I34" i="1" s="1"/>
  <c r="Q36" i="1"/>
  <c r="Q37" i="1"/>
  <c r="Q38" i="1"/>
  <c r="Q39" i="1"/>
  <c r="Q40" i="1"/>
  <c r="Q41" i="1"/>
  <c r="C35" i="1"/>
  <c r="E35" i="1"/>
  <c r="F35" i="1"/>
  <c r="G35" i="1" s="1"/>
  <c r="H35" i="1" s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A35" i="1"/>
  <c r="H20" i="1"/>
  <c r="G11" i="1"/>
  <c r="E14" i="1"/>
  <c r="C17" i="1"/>
  <c r="Q35" i="1"/>
  <c r="C12" i="1"/>
  <c r="C16" i="1" l="1"/>
  <c r="D18" i="1" s="1"/>
  <c r="E15" i="1"/>
  <c r="C11" i="1"/>
  <c r="O36" i="1" l="1"/>
  <c r="S36" i="1" s="1"/>
  <c r="O28" i="1"/>
  <c r="S28" i="1" s="1"/>
  <c r="O37" i="1"/>
  <c r="S37" i="1" s="1"/>
  <c r="O23" i="1"/>
  <c r="S23" i="1" s="1"/>
  <c r="O31" i="1"/>
  <c r="S31" i="1" s="1"/>
  <c r="O21" i="1"/>
  <c r="S21" i="1" s="1"/>
  <c r="O38" i="1"/>
  <c r="S38" i="1" s="1"/>
  <c r="O41" i="1"/>
  <c r="S41" i="1" s="1"/>
  <c r="O35" i="1"/>
  <c r="S35" i="1" s="1"/>
  <c r="O34" i="1"/>
  <c r="S34" i="1" s="1"/>
  <c r="C15" i="1"/>
  <c r="O22" i="1"/>
  <c r="S22" i="1" s="1"/>
  <c r="O30" i="1"/>
  <c r="S30" i="1" s="1"/>
  <c r="O39" i="1"/>
  <c r="S39" i="1" s="1"/>
  <c r="O25" i="1"/>
  <c r="S25" i="1" s="1"/>
  <c r="O33" i="1"/>
  <c r="S33" i="1" s="1"/>
  <c r="O40" i="1"/>
  <c r="S40" i="1" s="1"/>
  <c r="O32" i="1"/>
  <c r="S32" i="1" s="1"/>
  <c r="O27" i="1"/>
  <c r="S27" i="1" s="1"/>
  <c r="O26" i="1"/>
  <c r="S26" i="1" s="1"/>
  <c r="O29" i="1"/>
  <c r="S29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<sst xmlns="http://schemas.openxmlformats.org/spreadsheetml/2006/main" count="94" uniqueCount="55">
  <si>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</si>
  <si>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</si>
  <si>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</si>
  <si>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</si>
  <si>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</si>
  <si>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</si>
  <si>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</si>
  <si>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</si>
  <si>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</si>
  <si>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</si>
  <si>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</si>
  <si>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</si>
  <si>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</si>
  <si>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</si>
  <si>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</si>
  <si>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</si>
  <si>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</si>
  <si>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</si>
  <si>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</si>
  <si>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</si>
  <si>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</si>
  <si>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</si>
  <si>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</si>
  <si>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</si>
  <si>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</si>
  <si>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</si>
  <si>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</si>
  <si>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</si>
  <si>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</si>
  <si>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</si>
  <si>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</si>
  <si>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</si>
  <si>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</si>
  <si>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</si>
  <si>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</si>
  <si>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</si>
  <si>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</si>
  <si>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</si>
  <si>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</si>
  <si>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</si>
  <si>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</si>
  <si>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</si>
  <si>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G0770-0523</t>
  </si>
  <si>
    <t>IBVS 5943</t>
  </si>
  <si>
    <t>II</t>
  </si>
  <si>
    <t>I</t>
  </si>
  <si>
    <t>IBVS 5958</t>
  </si>
  <si>
    <t>IBVS 5990</t>
  </si>
  <si>
    <t>G0770-0523_CMi.xls</t>
  </si>
  <si>
    <t>EW</t>
  </si>
  <si>
    <t>CMi</t>
  </si>
  <si>
    <t>VSX</t>
  </si>
  <si>
    <t>Period confirmed by ToMcat 2014-02-05</t>
  </si>
  <si>
    <t>CCD</t>
  </si>
  <si>
    <t>ET CMi / GSC 0770-0523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</si>
</sst>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1" fillId="0" borderId="0" xfId="0" applyFont="1" applyAlignment="1"/>
    <xf numFmtId="0" fontId="0" fillId="0" borderId="0" xfId="0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CMi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5943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95-41F8-9EC7-BBBDD02D3D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4.47415083181113E-3</c:v>
                </c:pt>
                <c:pt idx="1">
                  <c:v>-3.4754272346617654E-3</c:v>
                </c:pt>
                <c:pt idx="2">
                  <c:v>3.3976243139477447E-4</c:v>
                </c:pt>
                <c:pt idx="3">
                  <c:v>-5.0940304936375469E-4</c:v>
                </c:pt>
                <c:pt idx="4">
                  <c:v>-2.0437914499780163E-3</c:v>
                </c:pt>
                <c:pt idx="5">
                  <c:v>2.2578962962143123E-3</c:v>
                </c:pt>
                <c:pt idx="6">
                  <c:v>-1.2302895192988217E-3</c:v>
                </c:pt>
                <c:pt idx="7">
                  <c:v>6.7751561437034979E-4</c:v>
                </c:pt>
                <c:pt idx="8">
                  <c:v>-4.8081546265166253E-3</c:v>
                </c:pt>
                <c:pt idx="9">
                  <c:v>7.5323763303458691E-4</c:v>
                </c:pt>
                <c:pt idx="10">
                  <c:v>-3.4085528022842482E-4</c:v>
                </c:pt>
                <c:pt idx="11">
                  <c:v>-8.7419217743445188E-4</c:v>
                </c:pt>
                <c:pt idx="12">
                  <c:v>5.8637766560423188E-3</c:v>
                </c:pt>
                <c:pt idx="13">
                  <c:v>-1.6087988915387541E-3</c:v>
                </c:pt>
                <c:pt idx="15">
                  <c:v>-3.9474066361435689E-3</c:v>
                </c:pt>
                <c:pt idx="16">
                  <c:v>-3.3969847063417546E-3</c:v>
                </c:pt>
                <c:pt idx="17">
                  <c:v>-1.287702121771872E-3</c:v>
                </c:pt>
                <c:pt idx="18">
                  <c:v>-1.0237280192086473E-2</c:v>
                </c:pt>
                <c:pt idx="19">
                  <c:v>-1.0035592444182839E-2</c:v>
                </c:pt>
                <c:pt idx="20">
                  <c:v>-2.2834827759652399E-3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95-41F8-9EC7-BBBDD02D3D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95-41F8-9EC7-BBBDD02D3D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95-41F8-9EC7-BBBDD02D3D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95-41F8-9EC7-BBBDD02D3D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95-41F8-9EC7-BBBDD02D3D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8.9999999999999998E-4</c:v>
                  </c:pt>
                  <c:pt idx="16">
                    <c:v>5.9999999999999995E-4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5.9999999999999995E-4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95-41F8-9EC7-BBBDD02D3D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7.7827544955496718E-4</c:v>
                </c:pt>
                <c:pt idx="1">
                  <c:v>7.7774073644457575E-4</c:v>
                </c:pt>
                <c:pt idx="2">
                  <c:v>7.5849106447049234E-4</c:v>
                </c:pt>
                <c:pt idx="3">
                  <c:v>-1.2966741188929955E-4</c:v>
                </c:pt>
                <c:pt idx="4">
                  <c:v>-1.494517969737744E-4</c:v>
                </c:pt>
                <c:pt idx="5">
                  <c:v>-1.5159064941533927E-4</c:v>
                </c:pt>
                <c:pt idx="6">
                  <c:v>-1.6656261650629294E-4</c:v>
                </c:pt>
                <c:pt idx="7">
                  <c:v>-2.3981831262988784E-4</c:v>
                </c:pt>
                <c:pt idx="8">
                  <c:v>-1.7787226443357772E-3</c:v>
                </c:pt>
                <c:pt idx="9">
                  <c:v>-1.7931598983163396E-3</c:v>
                </c:pt>
                <c:pt idx="10">
                  <c:v>-1.8006458818618167E-3</c:v>
                </c:pt>
                <c:pt idx="11">
                  <c:v>-2.1385845676290581E-3</c:v>
                </c:pt>
                <c:pt idx="12">
                  <c:v>-2.6936167762151297E-3</c:v>
                </c:pt>
                <c:pt idx="13">
                  <c:v>-2.8551001355532736E-3</c:v>
                </c:pt>
                <c:pt idx="14">
                  <c:v>-2.8551001355532736E-3</c:v>
                </c:pt>
                <c:pt idx="15">
                  <c:v>-2.8695373895338363E-3</c:v>
                </c:pt>
                <c:pt idx="16">
                  <c:v>-2.8700721026442273E-3</c:v>
                </c:pt>
                <c:pt idx="17">
                  <c:v>-2.8818357910728341E-3</c:v>
                </c:pt>
                <c:pt idx="18">
                  <c:v>-2.8823705041832251E-3</c:v>
                </c:pt>
                <c:pt idx="19">
                  <c:v>-2.88450935662479E-3</c:v>
                </c:pt>
                <c:pt idx="20">
                  <c:v>-2.8871829221767458E-3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95-41F8-9EC7-BBBDD02D3D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-3397.5</c:v>
                </c:pt>
                <c:pt idx="1">
                  <c:v>-3397</c:v>
                </c:pt>
                <c:pt idx="2">
                  <c:v>-3379</c:v>
                </c:pt>
                <c:pt idx="3">
                  <c:v>-2548.5</c:v>
                </c:pt>
                <c:pt idx="4">
                  <c:v>-2530</c:v>
                </c:pt>
                <c:pt idx="5">
                  <c:v>-2528</c:v>
                </c:pt>
                <c:pt idx="6">
                  <c:v>-2514</c:v>
                </c:pt>
                <c:pt idx="7">
                  <c:v>-2445.5</c:v>
                </c:pt>
                <c:pt idx="8">
                  <c:v>-1006.5</c:v>
                </c:pt>
                <c:pt idx="9">
                  <c:v>-993</c:v>
                </c:pt>
                <c:pt idx="10">
                  <c:v>-986</c:v>
                </c:pt>
                <c:pt idx="11">
                  <c:v>-670</c:v>
                </c:pt>
                <c:pt idx="12">
                  <c:v>-151</c:v>
                </c:pt>
                <c:pt idx="13">
                  <c:v>0</c:v>
                </c:pt>
                <c:pt idx="14">
                  <c:v>0</c:v>
                </c:pt>
                <c:pt idx="15">
                  <c:v>13.5</c:v>
                </c:pt>
                <c:pt idx="16">
                  <c:v>14</c:v>
                </c:pt>
                <c:pt idx="17">
                  <c:v>25</c:v>
                </c:pt>
                <c:pt idx="18">
                  <c:v>25.5</c:v>
                </c:pt>
                <c:pt idx="19">
                  <c:v>27.5</c:v>
                </c:pt>
                <c:pt idx="20">
                  <c:v>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95-41F8-9EC7-BBBDD02D3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418176"/>
        <c:axId val="1"/>
      </c:scatterChart>
      <c:valAx>
        <c:axId val="58141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41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0</xdr:rowOff>
    </xdr:from>
    <xdr:to>
      <xdr:col>16</xdr:col>
      <xdr:colOff>314325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FDE5FC-9CF9-2EC8-5DF3-89A51820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1" t="s">
        <v>54</v>
      </c>
      <c r="E1" t="s">
        <v>48</v>
      </c>
    </row>
    <row r="2" spans="1:7" x14ac:dyDescent="0.2">
      <c r="A2" t="s">
        <v>23</v>
      </c>
      <c r="B2" t="s">
        <v>49</v>
      </c>
      <c r="C2" s="30" t="s">
        <v>41</v>
      </c>
      <c r="D2" s="2" t="s">
        <v>50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  <c r="C6" s="32" t="s">
        <v>52</v>
      </c>
    </row>
    <row r="7" spans="1:7" x14ac:dyDescent="0.2">
      <c r="A7" t="s">
        <v>2</v>
      </c>
      <c r="C7" s="33">
        <v>55588.353108798889</v>
      </c>
      <c r="D7" s="29" t="s">
        <v>51</v>
      </c>
    </row>
    <row r="8" spans="1:7" x14ac:dyDescent="0.2">
      <c r="A8" t="s">
        <v>3</v>
      </c>
      <c r="C8" s="33">
        <v>0.43589915612942359</v>
      </c>
      <c r="D8" s="29" t="s">
        <v>51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-2.8551001355532736E-3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-1.0694262207824108E-6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60336.831916898147</v>
      </c>
    </row>
    <row r="15" spans="1:7" x14ac:dyDescent="0.2">
      <c r="A15" s="11" t="s">
        <v>17</v>
      </c>
      <c r="B15" s="9"/>
      <c r="C15" s="12">
        <f ca="1">(C7+C11)+(C8+C12)*INT(MAX(F21:F3533))</f>
        <v>55601.427196299846</v>
      </c>
      <c r="D15" s="13" t="s">
        <v>38</v>
      </c>
      <c r="E15" s="14">
        <f ca="1">ROUND(2*(E14-$C$7)/$C$8,0)/2+E13</f>
        <v>10894.5</v>
      </c>
    </row>
    <row r="16" spans="1:7" x14ac:dyDescent="0.2">
      <c r="A16" s="15" t="s">
        <v>4</v>
      </c>
      <c r="B16" s="9"/>
      <c r="C16" s="16">
        <f ca="1">+C8+C12</f>
        <v>0.43589808670320279</v>
      </c>
      <c r="D16" s="13" t="s">
        <v>39</v>
      </c>
      <c r="E16" s="23">
        <f ca="1">ROUND(2*(E14-$C$15)/$C$16,0)/2+E13</f>
        <v>10864.5</v>
      </c>
    </row>
    <row r="17" spans="1:19" ht="13.5" thickBot="1" x14ac:dyDescent="0.25">
      <c r="A17" s="13" t="s">
        <v>29</v>
      </c>
      <c r="B17" s="9"/>
      <c r="C17" s="9">
        <f>COUNT(C21:C2191)</f>
        <v>21</v>
      </c>
      <c r="D17" s="13" t="s">
        <v>33</v>
      </c>
      <c r="E17" s="17">
        <f ca="1">+$C$15+$C$16*E16-15018.5-$C$9/24</f>
        <v>45319.137792620131</v>
      </c>
    </row>
    <row r="18" spans="1:19" ht="14.25" thickTop="1" thickBot="1" x14ac:dyDescent="0.25">
      <c r="A18" s="15" t="s">
        <v>5</v>
      </c>
      <c r="B18" s="9"/>
      <c r="C18" s="18">
        <f ca="1">+C15</f>
        <v>55601.427196299846</v>
      </c>
      <c r="D18" s="19">
        <f ca="1">+C16</f>
        <v>0.43589808670320279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3.573084060104531E-3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IBVS 5943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">
        <v>43</v>
      </c>
      <c r="B21" t="s">
        <v>44</v>
      </c>
      <c r="C21" s="7">
        <v>54107.390200000002</v>
      </c>
      <c r="D21" s="7">
        <v>4.0000000000000002E-4</v>
      </c>
      <c r="E21">
        <f>+(C21-C$7)/C$8</f>
        <v>-3397.4897358121325</v>
      </c>
      <c r="F21">
        <f>ROUND(2*E21,0)/2</f>
        <v>-3397.5</v>
      </c>
      <c r="G21">
        <f>+C21-(C$7+F21*C$8)</f>
        <v>4.47415083181113E-3</v>
      </c>
      <c r="I21">
        <f>+G21</f>
        <v>4.47415083181113E-3</v>
      </c>
      <c r="O21">
        <f ca="1">+C$11+C$12*$F21</f>
        <v>7.7827544955496718E-4</v>
      </c>
      <c r="Q21" s="1">
        <f>+C21-15018.5</f>
        <v>39088.890200000002</v>
      </c>
      <c r="S21">
        <f ca="1">+(O21-G21)^2</f>
        <v>1.3659494841167138E-5</v>
      </c>
    </row>
    <row r="22" spans="1:19" x14ac:dyDescent="0.2">
      <c r="A22" t="s">
        <v>43</v>
      </c>
      <c r="B22" t="s">
        <v>45</v>
      </c>
      <c r="C22" s="7">
        <v>54107.600200000001</v>
      </c>
      <c r="D22" s="7">
        <v>5.0000000000000001E-4</v>
      </c>
      <c r="E22">
        <f>+(C22-C$7)/C$8</f>
        <v>-3397.0079730074881</v>
      </c>
      <c r="F22">
        <f>ROUND(2*E22,0)/2</f>
        <v>-3397</v>
      </c>
      <c r="G22">
        <f>+C22-(C$7+F22*C$8)</f>
        <v>-3.4754272346617654E-3</v>
      </c>
      <c r="I22">
        <f>+G22</f>
        <v>-3.4754272346617654E-3</v>
      </c>
      <c r="O22">
        <f ca="1">+C$11+C$12*$F22</f>
        <v>7.7774073644457575E-4</v>
      </c>
      <c r="Q22" s="1">
        <f>+C22-15018.5</f>
        <v>39089.100200000001</v>
      </c>
      <c r="S22">
        <f ca="1">+(O22-G22)^2</f>
        <v>1.8089437790444835E-5</v>
      </c>
    </row>
    <row r="23" spans="1:19" x14ac:dyDescent="0.2">
      <c r="A23" t="s">
        <v>43</v>
      </c>
      <c r="B23" t="s">
        <v>45</v>
      </c>
      <c r="C23" s="7">
        <v>54115.450199999999</v>
      </c>
      <c r="D23" s="7">
        <v>5.0000000000000001E-4</v>
      </c>
      <c r="E23">
        <f>+(C23-C$7)/C$8</f>
        <v>-3378.9992205480826</v>
      </c>
      <c r="F23">
        <f>ROUND(2*E23,0)/2</f>
        <v>-3379</v>
      </c>
      <c r="G23">
        <f>+C23-(C$7+F23*C$8)</f>
        <v>3.3976243139477447E-4</v>
      </c>
      <c r="I23">
        <f>+G23</f>
        <v>3.3976243139477447E-4</v>
      </c>
      <c r="O23">
        <f ca="1">+C$11+C$12*$F23</f>
        <v>7.5849106447049234E-4</v>
      </c>
      <c r="Q23" s="1">
        <f>+C23-15018.5</f>
        <v>39096.950199999999</v>
      </c>
      <c r="S23">
        <f ca="1">+(O23-G23)^2</f>
        <v>1.7533366815745918E-7</v>
      </c>
    </row>
    <row r="24" spans="1:19" x14ac:dyDescent="0.2">
      <c r="A24" t="s">
        <v>43</v>
      </c>
      <c r="B24" t="s">
        <v>44</v>
      </c>
      <c r="C24" s="7">
        <v>54477.463600000003</v>
      </c>
      <c r="D24" s="7">
        <v>8.9999999999999998E-4</v>
      </c>
      <c r="E24">
        <f>+(C24-C$7)/C$8</f>
        <v>-2548.501168625914</v>
      </c>
      <c r="F24">
        <f>ROUND(2*E24,0)/2</f>
        <v>-2548.5</v>
      </c>
      <c r="G24">
        <f>+C24-(C$7+F24*C$8)</f>
        <v>-5.0940304936375469E-4</v>
      </c>
      <c r="I24">
        <f>+G24</f>
        <v>-5.0940304936375469E-4</v>
      </c>
      <c r="O24">
        <f ca="1">+C$11+C$12*$F24</f>
        <v>-1.2966741188929955E-4</v>
      </c>
      <c r="Q24" s="1">
        <f>+C24-15018.5</f>
        <v>39458.963600000003</v>
      </c>
      <c r="S24">
        <f ca="1">+(O24-G24)^2</f>
        <v>1.4419915436813082E-7</v>
      </c>
    </row>
    <row r="25" spans="1:19" x14ac:dyDescent="0.2">
      <c r="A25" t="s">
        <v>43</v>
      </c>
      <c r="B25" t="s">
        <v>45</v>
      </c>
      <c r="C25" s="7">
        <v>54485.5262</v>
      </c>
      <c r="D25" s="7">
        <v>8.9999999999999998E-4</v>
      </c>
      <c r="E25">
        <f>+(C25-C$7)/C$8</f>
        <v>-2530.0046886795212</v>
      </c>
      <c r="F25">
        <f>ROUND(2*E25,0)/2</f>
        <v>-2530</v>
      </c>
      <c r="G25">
        <f>+C25-(C$7+F25*C$8)</f>
        <v>-2.0437914499780163E-3</v>
      </c>
      <c r="I25">
        <f>+G25</f>
        <v>-2.0437914499780163E-3</v>
      </c>
      <c r="O25">
        <f ca="1">+C$11+C$12*$F25</f>
        <v>-1.494517969737744E-4</v>
      </c>
      <c r="Q25" s="1">
        <f>+C25-15018.5</f>
        <v>39467.0262</v>
      </c>
      <c r="S25">
        <f ca="1">+(O25-G25)^2</f>
        <v>3.5885227209442315E-6</v>
      </c>
    </row>
    <row r="26" spans="1:19" x14ac:dyDescent="0.2">
      <c r="A26" t="s">
        <v>43</v>
      </c>
      <c r="B26" t="s">
        <v>45</v>
      </c>
      <c r="C26" s="7">
        <v>54486.402300000002</v>
      </c>
      <c r="D26" s="7">
        <v>8.9999999999999998E-4</v>
      </c>
      <c r="E26">
        <f>+(C26-C$7)/C$8</f>
        <v>-2527.9948201407042</v>
      </c>
      <c r="F26">
        <f>ROUND(2*E26,0)/2</f>
        <v>-2528</v>
      </c>
      <c r="G26">
        <f>+C26-(C$7+F26*C$8)</f>
        <v>2.2578962962143123E-3</v>
      </c>
      <c r="I26">
        <f>+G26</f>
        <v>2.2578962962143123E-3</v>
      </c>
      <c r="O26">
        <f ca="1">+C$11+C$12*$F26</f>
        <v>-1.5159064941533927E-4</v>
      </c>
      <c r="Q26" s="1">
        <f>+C26-15018.5</f>
        <v>39467.902300000002</v>
      </c>
      <c r="S26">
        <f ca="1">+(O26-G26)^2</f>
        <v>5.805627341159708E-6</v>
      </c>
    </row>
    <row r="27" spans="1:19" x14ac:dyDescent="0.2">
      <c r="A27" t="s">
        <v>43</v>
      </c>
      <c r="B27" t="s">
        <v>45</v>
      </c>
      <c r="C27" s="7">
        <v>54492.501400000001</v>
      </c>
      <c r="D27" s="7">
        <v>1.1000000000000001E-3</v>
      </c>
      <c r="E27">
        <f>+(C27-C$7)/C$8</f>
        <v>-2514.0028224177527</v>
      </c>
      <c r="F27">
        <f>ROUND(2*E27,0)/2</f>
        <v>-2514</v>
      </c>
      <c r="G27">
        <f>+C27-(C$7+F27*C$8)</f>
        <v>-1.2302895192988217E-3</v>
      </c>
      <c r="I27">
        <f>+G27</f>
        <v>-1.2302895192988217E-3</v>
      </c>
      <c r="O27">
        <f ca="1">+C$11+C$12*$F27</f>
        <v>-1.6656261650629294E-4</v>
      </c>
      <c r="Q27" s="1">
        <f>+C27-15018.5</f>
        <v>39474.001400000001</v>
      </c>
      <c r="S27">
        <f ca="1">+(O27-G27)^2</f>
        <v>1.131514923724586E-6</v>
      </c>
    </row>
    <row r="28" spans="1:19" x14ac:dyDescent="0.2">
      <c r="A28" t="s">
        <v>43</v>
      </c>
      <c r="B28" t="s">
        <v>44</v>
      </c>
      <c r="C28" s="7">
        <v>54522.362399999998</v>
      </c>
      <c r="D28" s="7">
        <v>1E-3</v>
      </c>
      <c r="E28">
        <f>+(C28-C$7)/C$8</f>
        <v>-2445.4984457056053</v>
      </c>
      <c r="F28">
        <f>ROUND(2*E28,0)/2</f>
        <v>-2445.5</v>
      </c>
      <c r="G28">
        <f>+C28-(C$7+F28*C$8)</f>
        <v>6.7751561437034979E-4</v>
      </c>
      <c r="I28">
        <f>+G28</f>
        <v>6.7751561437034979E-4</v>
      </c>
      <c r="O28">
        <f ca="1">+C$11+C$12*$F28</f>
        <v>-2.3981831262988784E-4</v>
      </c>
      <c r="Q28" s="1">
        <f>+C28-15018.5</f>
        <v>39503.862399999998</v>
      </c>
      <c r="S28">
        <f ca="1">+(O28-G28)^2</f>
        <v>8.4150153362567726E-7</v>
      </c>
    </row>
    <row r="29" spans="1:19" x14ac:dyDescent="0.2">
      <c r="A29" t="s">
        <v>43</v>
      </c>
      <c r="B29" t="s">
        <v>44</v>
      </c>
      <c r="C29" s="7">
        <v>55149.6158</v>
      </c>
      <c r="D29" s="7">
        <v>8.0000000000000004E-4</v>
      </c>
      <c r="E29">
        <f>+(C29-C$7)/C$8</f>
        <v>-1006.5110304288424</v>
      </c>
      <c r="F29">
        <f>ROUND(2*E29,0)/2</f>
        <v>-1006.5</v>
      </c>
      <c r="G29">
        <f>+C29-(C$7+F29*C$8)</f>
        <v>-4.8081546265166253E-3</v>
      </c>
      <c r="I29">
        <f>+G29</f>
        <v>-4.8081546265166253E-3</v>
      </c>
      <c r="O29">
        <f ca="1">+C$11+C$12*$F29</f>
        <v>-1.7787226443357772E-3</v>
      </c>
      <c r="Q29" s="1">
        <f>+C29-15018.5</f>
        <v>40131.1158</v>
      </c>
      <c r="S29">
        <f ca="1">+(O29-G29)^2</f>
        <v>9.1774581346601815E-6</v>
      </c>
    </row>
    <row r="30" spans="1:19" x14ac:dyDescent="0.2">
      <c r="A30" t="s">
        <v>43</v>
      </c>
      <c r="B30" t="s">
        <v>45</v>
      </c>
      <c r="C30" s="7">
        <v>55155.506000000001</v>
      </c>
      <c r="D30" s="7">
        <v>1E-3</v>
      </c>
      <c r="E30">
        <f>+(C30-C$7)/C$8</f>
        <v>-992.99827199107938</v>
      </c>
      <c r="F30">
        <f>ROUND(2*E30,0)/2</f>
        <v>-993</v>
      </c>
      <c r="G30">
        <f>+C30-(C$7+F30*C$8)</f>
        <v>7.5323763303458691E-4</v>
      </c>
      <c r="I30">
        <f>+G30</f>
        <v>7.5323763303458691E-4</v>
      </c>
      <c r="O30">
        <f ca="1">+C$11+C$12*$F30</f>
        <v>-1.7931598983163396E-3</v>
      </c>
      <c r="Q30" s="1">
        <f>+C30-15018.5</f>
        <v>40137.006000000001</v>
      </c>
      <c r="S30">
        <f ca="1">+(O30-G30)^2</f>
        <v>6.4841403876700932E-6</v>
      </c>
    </row>
    <row r="31" spans="1:19" x14ac:dyDescent="0.2">
      <c r="A31" t="s">
        <v>43</v>
      </c>
      <c r="B31" t="s">
        <v>45</v>
      </c>
      <c r="C31" s="7">
        <v>55158.556199999999</v>
      </c>
      <c r="D31" s="7">
        <v>5.0000000000000001E-4</v>
      </c>
      <c r="E31">
        <f>+(C31-C$7)/C$8</f>
        <v>-986.00078195902199</v>
      </c>
      <c r="F31">
        <f>ROUND(2*E31,0)/2</f>
        <v>-986</v>
      </c>
      <c r="G31">
        <f>+C31-(C$7+F31*C$8)</f>
        <v>-3.4085528022842482E-4</v>
      </c>
      <c r="I31">
        <f>+G31</f>
        <v>-3.4085528022842482E-4</v>
      </c>
      <c r="O31">
        <f ca="1">+C$11+C$12*$F31</f>
        <v>-1.8006458818618167E-3</v>
      </c>
      <c r="Q31" s="1">
        <f>+C31-15018.5</f>
        <v>40140.056199999999</v>
      </c>
      <c r="S31">
        <f ca="1">+(O31-G31)^2</f>
        <v>2.1309886006171801E-6</v>
      </c>
    </row>
    <row r="32" spans="1:19" x14ac:dyDescent="0.2">
      <c r="A32" t="s">
        <v>43</v>
      </c>
      <c r="B32" t="s">
        <v>45</v>
      </c>
      <c r="C32" s="7">
        <v>55296.299800000001</v>
      </c>
      <c r="D32" s="7">
        <v>1.1000000000000001E-3</v>
      </c>
      <c r="E32">
        <f>+(C32-C$7)/C$8</f>
        <v>-670.00200549177896</v>
      </c>
      <c r="F32">
        <f>ROUND(2*E32,0)/2</f>
        <v>-670</v>
      </c>
      <c r="G32">
        <f>+C32-(C$7+F32*C$8)</f>
        <v>-8.7419217743445188E-4</v>
      </c>
      <c r="I32">
        <f>+G32</f>
        <v>-8.7419217743445188E-4</v>
      </c>
      <c r="O32">
        <f ca="1">+C$11+C$12*$F32</f>
        <v>-2.1385845676290581E-3</v>
      </c>
      <c r="Q32" s="1">
        <f>+C32-15018.5</f>
        <v>40277.799800000001</v>
      </c>
      <c r="S32">
        <f ca="1">+(O32-G32)^2</f>
        <v>1.5986881163820294E-6</v>
      </c>
    </row>
    <row r="33" spans="1:19" x14ac:dyDescent="0.2">
      <c r="A33" t="s">
        <v>46</v>
      </c>
      <c r="B33" t="s">
        <v>45</v>
      </c>
      <c r="C33" s="7">
        <v>55522.538200000003</v>
      </c>
      <c r="D33" s="7">
        <v>2.9999999999999997E-4</v>
      </c>
      <c r="E33">
        <f>+(C33-C$7)/C$8</f>
        <v>-150.9865478595803</v>
      </c>
      <c r="F33">
        <f>ROUND(2*E33,0)/2</f>
        <v>-151</v>
      </c>
      <c r="G33">
        <f>+C33-(C$7+F33*C$8)</f>
        <v>5.8637766560423188E-3</v>
      </c>
      <c r="I33">
        <f>+G33</f>
        <v>5.8637766560423188E-3</v>
      </c>
      <c r="O33">
        <f ca="1">+C$11+C$12*$F33</f>
        <v>-2.6936167762151297E-3</v>
      </c>
      <c r="Q33" s="1">
        <f>+C33-15018.5</f>
        <v>40504.038200000003</v>
      </c>
      <c r="S33">
        <f ca="1">+(O33-G33)^2</f>
        <v>7.3228982354442919E-5</v>
      </c>
    </row>
    <row r="34" spans="1:19" s="34" customFormat="1" x14ac:dyDescent="0.2">
      <c r="A34" s="34" t="s">
        <v>47</v>
      </c>
      <c r="B34" s="34" t="s">
        <v>45</v>
      </c>
      <c r="C34" s="35">
        <v>55588.351499999997</v>
      </c>
      <c r="D34" s="35">
        <v>2.9999999999999997E-4</v>
      </c>
      <c r="E34" s="34">
        <f>+(C34-C$7)/C$8</f>
        <v>-3.6907593623812449E-3</v>
      </c>
      <c r="F34" s="34">
        <f>ROUND(2*E34,0)/2</f>
        <v>0</v>
      </c>
      <c r="G34" s="34">
        <f>+C34-(C$7+F34*C$8)</f>
        <v>-1.6087988915387541E-3</v>
      </c>
      <c r="I34" s="34">
        <f>+G34</f>
        <v>-1.6087988915387541E-3</v>
      </c>
      <c r="O34" s="34">
        <f ca="1">+C$11+C$12*$F34</f>
        <v>-2.8551001355532736E-3</v>
      </c>
      <c r="Q34" s="36">
        <f>+C34-15018.5</f>
        <v>40569.851499999997</v>
      </c>
      <c r="S34" s="34">
        <f ca="1">+(O34-G34)^2</f>
        <v>1.553266790832139E-6</v>
      </c>
    </row>
    <row r="35" spans="1:19" s="34" customFormat="1" x14ac:dyDescent="0.2">
      <c r="A35" s="34" t="str">
        <f>D$7</f>
        <v>VSX</v>
      </c>
      <c r="C35" s="35">
        <f>C$7</f>
        <v>55588.353108798889</v>
      </c>
      <c r="D35" s="35" t="s">
        <v>13</v>
      </c>
      <c r="E35" s="34">
        <f>+(C35-C$7)/C$8</f>
        <v>0</v>
      </c>
      <c r="F35" s="34">
        <f>ROUND(2*E35,0)/2</f>
        <v>0</v>
      </c>
      <c r="G35" s="34">
        <f>+C35-(C$7+F35*C$8)</f>
        <v>0</v>
      </c>
      <c r="H35" s="34">
        <f>+G35</f>
        <v>0</v>
      </c>
      <c r="O35" s="34">
        <f ca="1">+C$11+C$12*$F35</f>
        <v>-2.8551001355532736E-3</v>
      </c>
      <c r="Q35" s="36">
        <f>+C35-15018.5</f>
        <v>40569.853108798889</v>
      </c>
      <c r="S35" s="34">
        <f ca="1">+(O35-G35)^2</f>
        <v>8.151596784036321E-6</v>
      </c>
    </row>
    <row r="36" spans="1:19" s="34" customFormat="1" x14ac:dyDescent="0.2">
      <c r="A36" s="37" t="s">
        <v>47</v>
      </c>
      <c r="B36" s="38" t="s">
        <v>44</v>
      </c>
      <c r="C36" s="37">
        <v>55594.233800000002</v>
      </c>
      <c r="D36" s="37">
        <v>8.9999999999999998E-4</v>
      </c>
      <c r="E36" s="34">
        <f>+(C36-C$7)/C$8</f>
        <v>13.490944220518694</v>
      </c>
      <c r="F36" s="34">
        <f>ROUND(2*E36,0)/2</f>
        <v>13.5</v>
      </c>
      <c r="G36" s="34">
        <f>+C36-(C$7+F36*C$8)</f>
        <v>-3.9474066361435689E-3</v>
      </c>
      <c r="I36" s="34">
        <f>+G36</f>
        <v>-3.9474066361435689E-3</v>
      </c>
      <c r="O36" s="34">
        <f ca="1">+C$11+C$12*$F36</f>
        <v>-2.8695373895338363E-3</v>
      </c>
      <c r="Q36" s="36">
        <f>+C36-15018.5</f>
        <v>40575.733800000002</v>
      </c>
      <c r="S36" s="34">
        <f ca="1">+(O36-G36)^2</f>
        <v>1.1618021127870326E-6</v>
      </c>
    </row>
    <row r="37" spans="1:19" s="34" customFormat="1" x14ac:dyDescent="0.2">
      <c r="A37" s="37" t="s">
        <v>47</v>
      </c>
      <c r="B37" s="38" t="s">
        <v>45</v>
      </c>
      <c r="C37" s="37">
        <v>55594.452299999997</v>
      </c>
      <c r="D37" s="37">
        <v>5.9999999999999995E-4</v>
      </c>
      <c r="E37" s="34">
        <f>+(C37-C$7)/C$8</f>
        <v>13.99220694819997</v>
      </c>
      <c r="F37" s="34">
        <f>ROUND(2*E37,0)/2</f>
        <v>14</v>
      </c>
      <c r="G37" s="34">
        <f>+C37-(C$7+F37*C$8)</f>
        <v>-3.3969847063417546E-3</v>
      </c>
      <c r="I37" s="34">
        <f>+G37</f>
        <v>-3.3969847063417546E-3</v>
      </c>
      <c r="O37" s="34">
        <f ca="1">+C$11+C$12*$F37</f>
        <v>-2.8700721026442273E-3</v>
      </c>
      <c r="Q37" s="36">
        <f>+C37-15018.5</f>
        <v>40575.952299999997</v>
      </c>
      <c r="S37" s="34">
        <f ca="1">+(O37-G37)^2</f>
        <v>2.7763689193530748E-7</v>
      </c>
    </row>
    <row r="38" spans="1:19" s="34" customFormat="1" x14ac:dyDescent="0.2">
      <c r="A38" s="37" t="s">
        <v>47</v>
      </c>
      <c r="B38" s="38" t="s">
        <v>45</v>
      </c>
      <c r="C38" s="37">
        <v>55599.249300000003</v>
      </c>
      <c r="D38" s="37">
        <v>6.9999999999999999E-4</v>
      </c>
      <c r="E38" s="34">
        <f>+(C38-C$7)/C$8</f>
        <v>24.997045871498209</v>
      </c>
      <c r="F38" s="34">
        <f>ROUND(2*E38,0)/2</f>
        <v>25</v>
      </c>
      <c r="G38" s="34">
        <f>+C38-(C$7+F38*C$8)</f>
        <v>-1.287702121771872E-3</v>
      </c>
      <c r="I38" s="34">
        <f>+G38</f>
        <v>-1.287702121771872E-3</v>
      </c>
      <c r="O38" s="34">
        <f ca="1">+C$11+C$12*$F38</f>
        <v>-2.8818357910728341E-3</v>
      </c>
      <c r="Q38" s="36">
        <f>+C38-15018.5</f>
        <v>40580.749300000003</v>
      </c>
      <c r="S38" s="34">
        <f ca="1">+(O38-G38)^2</f>
        <v>2.541262155598949E-6</v>
      </c>
    </row>
    <row r="39" spans="1:19" s="34" customFormat="1" x14ac:dyDescent="0.2">
      <c r="A39" s="39" t="s">
        <v>47</v>
      </c>
      <c r="B39" s="40" t="s">
        <v>44</v>
      </c>
      <c r="C39" s="39">
        <v>55599.458299999998</v>
      </c>
      <c r="D39" s="39">
        <v>6.9999999999999999E-4</v>
      </c>
      <c r="E39" s="34">
        <f>+(C39-C$7)/C$8</f>
        <v>25.476514567540445</v>
      </c>
      <c r="F39" s="34">
        <f>ROUND(2*E39,0)/2</f>
        <v>25.5</v>
      </c>
      <c r="G39" s="34">
        <f>+C39-(C$7+F39*C$8)</f>
        <v>-1.0237280192086473E-2</v>
      </c>
      <c r="I39" s="34">
        <f>+G39</f>
        <v>-1.0237280192086473E-2</v>
      </c>
      <c r="O39" s="34">
        <f ca="1">+C$11+C$12*$F39</f>
        <v>-2.8823705041832251E-3</v>
      </c>
      <c r="Q39" s="36">
        <f>+C39-15018.5</f>
        <v>40580.958299999998</v>
      </c>
      <c r="S39" s="34">
        <f ca="1">+(O39-G39)^2</f>
        <v>5.4094696517213054E-5</v>
      </c>
    </row>
    <row r="40" spans="1:19" s="34" customFormat="1" x14ac:dyDescent="0.2">
      <c r="A40" s="39" t="s">
        <v>47</v>
      </c>
      <c r="B40" s="40" t="s">
        <v>44</v>
      </c>
      <c r="C40" s="39">
        <v>55600.330300000001</v>
      </c>
      <c r="D40" s="39">
        <v>5.9999999999999995E-4</v>
      </c>
      <c r="E40" s="34">
        <f>+(C40-C$7)/C$8</f>
        <v>27.47697726112758</v>
      </c>
      <c r="F40" s="34">
        <f>ROUND(2*E40,0)/2</f>
        <v>27.5</v>
      </c>
      <c r="G40" s="34">
        <f>+C40-(C$7+F40*C$8)</f>
        <v>-1.0035592444182839E-2</v>
      </c>
      <c r="I40" s="34">
        <f>+G40</f>
        <v>-1.0035592444182839E-2</v>
      </c>
      <c r="O40" s="34">
        <f ca="1">+C$11+C$12*$F40</f>
        <v>-2.88450935662479E-3</v>
      </c>
      <c r="Q40" s="36">
        <f>+C40-15018.5</f>
        <v>40581.830300000001</v>
      </c>
      <c r="S40" s="34">
        <f ca="1">+(O40-G40)^2</f>
        <v>5.1137989325158764E-5</v>
      </c>
    </row>
    <row r="41" spans="1:19" s="34" customFormat="1" x14ac:dyDescent="0.2">
      <c r="A41" s="39" t="s">
        <v>47</v>
      </c>
      <c r="B41" s="40" t="s">
        <v>45</v>
      </c>
      <c r="C41" s="39">
        <v>55601.427799999998</v>
      </c>
      <c r="D41" s="39">
        <v>5.9999999999999995E-4</v>
      </c>
      <c r="E41" s="34">
        <f>+(C41-C$7)/C$8</f>
        <v>29.994761442545808</v>
      </c>
      <c r="F41" s="34">
        <f>ROUND(2*E41,0)/2</f>
        <v>30</v>
      </c>
      <c r="G41" s="34">
        <f>+C41-(C$7+F41*C$8)</f>
        <v>-2.2834827759652399E-3</v>
      </c>
      <c r="I41" s="34">
        <f>+G41</f>
        <v>-2.2834827759652399E-3</v>
      </c>
      <c r="O41" s="34">
        <f ca="1">+C$11+C$12*$F41</f>
        <v>-2.8871829221767458E-3</v>
      </c>
      <c r="Q41" s="36">
        <f>+C41-15018.5</f>
        <v>40582.927799999998</v>
      </c>
      <c r="S41" s="34">
        <f ca="1">+(O41-G41)^2</f>
        <v>3.6445386653579371E-7</v>
      </c>
    </row>
    <row r="42" spans="1:19" x14ac:dyDescent="0.2">
      <c r="C42" s="7"/>
      <c r="D42" s="7"/>
    </row>
    <row r="43" spans="1:19" x14ac:dyDescent="0.2">
      <c r="C43" s="7"/>
      <c r="D43" s="7"/>
    </row>
    <row r="44" spans="1:19" x14ac:dyDescent="0.2">
      <c r="C44" s="7"/>
      <c r="D44" s="7"/>
    </row>
    <row r="45" spans="1:19" x14ac:dyDescent="0.2">
      <c r="C45" s="7"/>
      <c r="D45" s="7"/>
    </row>
    <row r="46" spans="1:19" x14ac:dyDescent="0.2">
      <c r="C46" s="7"/>
      <c r="D46" s="7"/>
    </row>
    <row r="47" spans="1:19" x14ac:dyDescent="0.2">
      <c r="C47" s="7"/>
      <c r="D47" s="7"/>
    </row>
    <row r="48" spans="1:19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S198">
    <sortCondition ref="C21:C19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2024-01-27T06:57:57Z</dcterms:modified>
</cp:coreProperties>
</file>