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4D6CED-9842-4210-94AA-3BA7F4F9C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26" i="1"/>
  <c r="F26" i="1"/>
  <c r="G26" i="1" s="1"/>
  <c r="K26" i="1" s="1"/>
  <c r="Q26" i="1"/>
  <c r="E25" i="1"/>
  <c r="F25" i="1" s="1"/>
  <c r="G25" i="1" s="1"/>
  <c r="K25" i="1" s="1"/>
  <c r="Q25" i="1"/>
  <c r="E24" i="1"/>
  <c r="F24" i="1"/>
  <c r="G24" i="1"/>
  <c r="K24" i="1"/>
  <c r="Q24" i="1"/>
  <c r="E22" i="1"/>
  <c r="F22" i="1"/>
  <c r="G22" i="1"/>
  <c r="K22" i="1"/>
  <c r="E23" i="1"/>
  <c r="F23" i="1"/>
  <c r="G23" i="1"/>
  <c r="K23" i="1"/>
  <c r="C9" i="1"/>
  <c r="D9" i="1"/>
  <c r="Q22" i="1"/>
  <c r="Q23" i="1"/>
  <c r="C21" i="1"/>
  <c r="E21" i="1"/>
  <c r="F21" i="1"/>
  <c r="A21" i="1"/>
  <c r="F16" i="1"/>
  <c r="C17" i="1"/>
  <c r="G21" i="1"/>
  <c r="Q21" i="1"/>
  <c r="I21" i="1"/>
  <c r="C11" i="1"/>
  <c r="C12" i="1"/>
  <c r="O31" i="1" l="1"/>
  <c r="S31" i="1" s="1"/>
  <c r="O30" i="1"/>
  <c r="S30" i="1" s="1"/>
  <c r="O29" i="1"/>
  <c r="S29" i="1" s="1"/>
  <c r="O32" i="1"/>
  <c r="S32" i="1" s="1"/>
  <c r="O28" i="1"/>
  <c r="S28" i="1" s="1"/>
  <c r="O27" i="1"/>
  <c r="S27" i="1" s="1"/>
  <c r="O26" i="1"/>
  <c r="S26" i="1" s="1"/>
  <c r="O25" i="1"/>
  <c r="S25" i="1" s="1"/>
  <c r="O24" i="1"/>
  <c r="S24" i="1" s="1"/>
  <c r="O23" i="1"/>
  <c r="S23" i="1" s="1"/>
  <c r="O22" i="1"/>
  <c r="S22" i="1" s="1"/>
  <c r="C15" i="1"/>
  <c r="O21" i="1"/>
  <c r="S21" i="1" s="1"/>
  <c r="C16" i="1"/>
  <c r="D18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<sst xmlns="http://schemas.openxmlformats.org/spreadsheetml/2006/main" count="76" uniqueCount="58">
  <si>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</si>
  <si>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</si>
  <si>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</si>
  <si>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</si>
  <si>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</si>
  <si>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</si>
  <si>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</si>
  <si>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</si>
  <si>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</si>
  <si>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</si>
  <si>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</si>
  <si>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</si>
  <si>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</si>
  <si>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</si>
  <si>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</si>
  <si>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</si>
  <si>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</si>
  <si>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</si>
  <si>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</si>
  <si>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</si>
  <si>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</si>
  <si>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</si>
  <si>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</si>
  <si>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</si>
  <si>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</si>
  <si>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</si>
  <si>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</si>
  <si>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</si>
  <si>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</si>
  <si>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</si>
  <si>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</si>
  <si>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</si>
  <si>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</si>
  <si>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</si>
  <si>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</si>
  <si>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</si>
  <si>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</si>
  <si>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</si>
  <si>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</si>
  <si>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G0772-0425</t>
  </si>
  <si>
    <t>G0772-0425_CMi.xls</t>
  </si>
  <si>
    <t>EC</t>
  </si>
  <si>
    <t>CMi</t>
  </si>
  <si>
    <t>VSX</t>
  </si>
  <si>
    <t>IBVS 5945</t>
  </si>
  <si>
    <t>I</t>
  </si>
  <si>
    <t>IBVS 6029</t>
  </si>
  <si>
    <t>II</t>
  </si>
  <si>
    <t>VSB 067</t>
  </si>
  <si>
    <t>V</t>
  </si>
  <si>
    <t>pg</t>
  </si>
  <si>
    <t>vis</t>
  </si>
  <si>
    <t>PE</t>
  </si>
  <si>
    <t>CCD</t>
  </si>
  <si>
    <t>EX CMi / GSC 0772-0425</t>
  </si>
  <si>
    <t>VSB, 91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</si>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</sst>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0-4A31-B053-7EA593B46C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0-4A31-B053-7EA593B46C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00-4A31-B053-7EA593B46C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-2.723549805523362E-3</c:v>
                </c:pt>
                <c:pt idx="2">
                  <c:v>-2.5018498054123484E-3</c:v>
                </c:pt>
                <c:pt idx="3">
                  <c:v>1.7738001988618635E-3</c:v>
                </c:pt>
                <c:pt idx="4">
                  <c:v>-7.5784962973557413E-4</c:v>
                </c:pt>
                <c:pt idx="5">
                  <c:v>-1.9827998039545491E-3</c:v>
                </c:pt>
                <c:pt idx="6">
                  <c:v>-4.6149791160132736E-5</c:v>
                </c:pt>
                <c:pt idx="7">
                  <c:v>-4.6149791160132736E-5</c:v>
                </c:pt>
                <c:pt idx="8">
                  <c:v>4.5385029079625383E-4</c:v>
                </c:pt>
                <c:pt idx="9">
                  <c:v>2.3370010603684932E-4</c:v>
                </c:pt>
                <c:pt idx="10">
                  <c:v>8.3370001811999828E-4</c:v>
                </c:pt>
                <c:pt idx="11">
                  <c:v>9.3370031390804797E-4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00-4A31-B053-7EA593B46C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00-4A31-B053-7EA593B46C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00-4A31-B053-7EA593B46C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00-4A31-B053-7EA593B46C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-1.6167315976774203E-3</c:v>
                </c:pt>
                <c:pt idx="1">
                  <c:v>-1.1904927918530027E-3</c:v>
                </c:pt>
                <c:pt idx="2">
                  <c:v>-9.9176707410479929E-4</c:v>
                </c:pt>
                <c:pt idx="3">
                  <c:v>-2.7999631462022421E-4</c:v>
                </c:pt>
                <c:pt idx="4">
                  <c:v>-6.1527225076232197E-5</c:v>
                </c:pt>
                <c:pt idx="5">
                  <c:v>1.1745512087618258E-4</c:v>
                </c:pt>
                <c:pt idx="6">
                  <c:v>3.2223509708677886E-5</c:v>
                </c:pt>
                <c:pt idx="7">
                  <c:v>3.2223509708677886E-5</c:v>
                </c:pt>
                <c:pt idx="8">
                  <c:v>3.2223509708677886E-5</c:v>
                </c:pt>
                <c:pt idx="9">
                  <c:v>3.2263884702125401E-5</c:v>
                </c:pt>
                <c:pt idx="10">
                  <c:v>3.2263884702125401E-5</c:v>
                </c:pt>
                <c:pt idx="11">
                  <c:v>3.2263884702125401E-5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00-4A31-B053-7EA593B46C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00-4A31-B053-7EA593B4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30648"/>
        <c:axId val="1"/>
      </c:scatterChart>
      <c:valAx>
        <c:axId val="68263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63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6F4736-334A-BF04-D30F-A17E056C2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2.42578125" bestFit="1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t="s">
        <v>41</v>
      </c>
      <c r="C2" s="29" t="s">
        <v>38</v>
      </c>
      <c r="D2" s="2" t="s">
        <v>42</v>
      </c>
      <c r="E2" s="30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37</v>
      </c>
      <c r="D4" s="27" t="s">
        <v>37</v>
      </c>
    </row>
    <row r="5" spans="1:6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6" x14ac:dyDescent="0.2">
      <c r="A6" s="4" t="s">
        <v>1</v>
      </c>
    </row>
    <row r="7" spans="1:6" x14ac:dyDescent="0.2">
      <c r="A7" t="s">
        <v>2</v>
      </c>
      <c r="C7" s="51">
        <v>53759.637999999803</v>
      </c>
      <c r="D7" s="28" t="s">
        <v>43</v>
      </c>
    </row>
    <row r="8" spans="1:6" x14ac:dyDescent="0.2">
      <c r="A8" t="s">
        <v>3</v>
      </c>
      <c r="C8" s="51">
        <v>0.28684029999999999</v>
      </c>
      <c r="D8" s="28" t="s">
        <v>43</v>
      </c>
    </row>
    <row r="9" spans="1:6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INTERCEPT(INDIRECT($D$9):G992,INDIRECT($C$9):F992)</f>
        <v>-1.6167315976774203E-3</v>
      </c>
      <c r="D11" s="2"/>
      <c r="E11" s="9"/>
    </row>
    <row r="12" spans="1:6" x14ac:dyDescent="0.2">
      <c r="A12" s="9" t="s">
        <v>16</v>
      </c>
      <c r="B12" s="9"/>
      <c r="C12" s="20">
        <f ca="1">SLOPE(INDIRECT($D$9):G992,INDIRECT($C$9):F992)</f>
        <v>8.0749986894840884E-8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59919.820400254925</v>
      </c>
      <c r="E15" s="13" t="s">
        <v>34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0.28684038074998691</v>
      </c>
      <c r="E16" s="13" t="s">
        <v>30</v>
      </c>
      <c r="F16" s="14">
        <f ca="1">NOW()+15018.5+$C$5/24</f>
        <v>60338.558437268519</v>
      </c>
    </row>
    <row r="17" spans="1:19" ht="13.5" thickBot="1" x14ac:dyDescent="0.25">
      <c r="A17" s="13" t="s">
        <v>27</v>
      </c>
      <c r="B17" s="9"/>
      <c r="C17" s="9">
        <f>COUNT(C21:C2191)</f>
        <v>12</v>
      </c>
      <c r="E17" s="13" t="s">
        <v>35</v>
      </c>
      <c r="F17" s="14">
        <f ca="1">ROUND(2*(F16-$C$7)/$C$8,0)/2+F15</f>
        <v>22937</v>
      </c>
    </row>
    <row r="18" spans="1:19" ht="14.25" thickTop="1" thickBot="1" x14ac:dyDescent="0.25">
      <c r="A18" s="15" t="s">
        <v>5</v>
      </c>
      <c r="B18" s="9"/>
      <c r="C18" s="18">
        <f ca="1">+C15</f>
        <v>59919.820400254925</v>
      </c>
      <c r="D18" s="19">
        <f ca="1">+C16</f>
        <v>0.28684038074998691</v>
      </c>
      <c r="E18" s="13" t="s">
        <v>36</v>
      </c>
      <c r="F18" s="22">
        <f ca="1">ROUND(2*(F16-$C$15)/$C$16,0)/2+F15</f>
        <v>1461</v>
      </c>
    </row>
    <row r="19" spans="1:19" ht="13.5" thickTop="1" x14ac:dyDescent="0.2">
      <c r="E19" s="13" t="s">
        <v>31</v>
      </c>
      <c r="F19" s="17">
        <f ca="1">+$C$15+$C$16*F18-15018.5-$C$5/24</f>
        <v>45320.790029863994</v>
      </c>
      <c r="S19">
        <f ca="1">SQRT(SUM(S21:S50)/(COUNT(S21:S50)-1))</f>
        <v>1.2807656955191283E-3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50</v>
      </c>
      <c r="I20" s="6" t="s">
        <v>51</v>
      </c>
      <c r="J20" s="6" t="s">
        <v>52</v>
      </c>
      <c r="K20" s="6" t="s">
        <v>53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5" t="s">
        <v>33</v>
      </c>
    </row>
    <row r="21" spans="1:19" s="42" customFormat="1" ht="12" customHeight="1" x14ac:dyDescent="0.2">
      <c r="A21" s="42" t="str">
        <f>D7</f>
        <v>VSX</v>
      </c>
      <c r="B21" s="50"/>
      <c r="C21" s="43">
        <f>C$7</f>
        <v>53759.637999999803</v>
      </c>
      <c r="D21" s="43" t="s">
        <v>13</v>
      </c>
      <c r="E21" s="42">
        <f t="shared" ref="E21:E26" si="0">+(C21-C$7)/C$8</f>
        <v>0</v>
      </c>
      <c r="F21" s="42">
        <f t="shared" ref="F21:F26" si="1">ROUND(2*E21,0)/2</f>
        <v>0</v>
      </c>
      <c r="G21" s="42">
        <f t="shared" ref="G21:G26" si="2">+C21-(C$7+F21*C$8)</f>
        <v>0</v>
      </c>
      <c r="I21" s="42">
        <f>+G21</f>
        <v>0</v>
      </c>
      <c r="O21" s="42">
        <f t="shared" ref="O21:O26" ca="1" si="3">+C$11+C$12*$F21</f>
        <v>-1.6167315976774203E-3</v>
      </c>
      <c r="Q21" s="44">
        <f t="shared" ref="Q21:Q26" si="4">+C21-15018.5</f>
        <v>38741.137999999803</v>
      </c>
      <c r="S21" s="42">
        <f t="shared" ref="S21:S26" ca="1" si="5">+(O21-G21)^2</f>
        <v>2.6138210589285838E-6</v>
      </c>
    </row>
    <row r="22" spans="1:19" s="42" customFormat="1" ht="12" customHeight="1" x14ac:dyDescent="0.2">
      <c r="A22" s="31" t="s">
        <v>44</v>
      </c>
      <c r="B22" s="32" t="s">
        <v>45</v>
      </c>
      <c r="C22" s="31">
        <v>55273.721799999999</v>
      </c>
      <c r="D22" s="31">
        <v>1E-4</v>
      </c>
      <c r="E22" s="42">
        <f t="shared" si="0"/>
        <v>5278.4905049959743</v>
      </c>
      <c r="F22" s="42">
        <f t="shared" si="1"/>
        <v>5278.5</v>
      </c>
      <c r="G22" s="42">
        <f t="shared" si="2"/>
        <v>-2.723549805523362E-3</v>
      </c>
      <c r="K22" s="42">
        <f>+G22</f>
        <v>-2.723549805523362E-3</v>
      </c>
      <c r="O22" s="42">
        <f t="shared" ca="1" si="3"/>
        <v>-1.1904927918530027E-3</v>
      </c>
      <c r="Q22" s="44">
        <f t="shared" si="4"/>
        <v>40255.221799999999</v>
      </c>
      <c r="S22" s="42">
        <f t="shared" ca="1" si="5"/>
        <v>2.3502638071638804E-6</v>
      </c>
    </row>
    <row r="23" spans="1:19" s="42" customFormat="1" ht="12" customHeight="1" x14ac:dyDescent="0.2">
      <c r="A23" s="33" t="s">
        <v>46</v>
      </c>
      <c r="B23" s="34" t="s">
        <v>47</v>
      </c>
      <c r="C23" s="33">
        <v>55979.635999999999</v>
      </c>
      <c r="D23" s="33">
        <v>5.0000000000000001E-4</v>
      </c>
      <c r="E23" s="42">
        <f t="shared" si="0"/>
        <v>7739.4912778999187</v>
      </c>
      <c r="F23" s="42">
        <f t="shared" si="1"/>
        <v>7739.5</v>
      </c>
      <c r="G23" s="42">
        <f t="shared" si="2"/>
        <v>-2.5018498054123484E-3</v>
      </c>
      <c r="K23" s="42">
        <f>+G23</f>
        <v>-2.5018498054123484E-3</v>
      </c>
      <c r="O23" s="42">
        <f t="shared" ca="1" si="3"/>
        <v>-9.9176707410479929E-4</v>
      </c>
      <c r="Q23" s="44">
        <f t="shared" si="4"/>
        <v>40961.135999999999</v>
      </c>
      <c r="S23" s="42">
        <f t="shared" ca="1" si="5"/>
        <v>2.2803498553932674E-6</v>
      </c>
    </row>
    <row r="24" spans="1:19" s="42" customFormat="1" ht="12" customHeight="1" x14ac:dyDescent="0.2">
      <c r="A24" s="35" t="s">
        <v>48</v>
      </c>
      <c r="B24" s="36" t="s">
        <v>47</v>
      </c>
      <c r="C24" s="37">
        <v>58507.994100000004</v>
      </c>
      <c r="D24" s="37" t="s">
        <v>49</v>
      </c>
      <c r="E24" s="42">
        <f t="shared" si="0"/>
        <v>16554.006183929527</v>
      </c>
      <c r="F24" s="42">
        <f t="shared" si="1"/>
        <v>16554</v>
      </c>
      <c r="G24" s="42">
        <f t="shared" si="2"/>
        <v>1.7738001988618635E-3</v>
      </c>
      <c r="K24" s="42">
        <f>+G24</f>
        <v>1.7738001988618635E-3</v>
      </c>
      <c r="O24" s="42">
        <f t="shared" ca="1" si="3"/>
        <v>-2.7999631462022421E-4</v>
      </c>
      <c r="Q24" s="44">
        <f t="shared" si="4"/>
        <v>43489.494100000004</v>
      </c>
      <c r="S24" s="42">
        <f t="shared" ca="1" si="5"/>
        <v>4.2180801187911792E-6</v>
      </c>
    </row>
    <row r="25" spans="1:19" s="42" customFormat="1" ht="12" customHeight="1" x14ac:dyDescent="0.2">
      <c r="A25" s="38" t="s">
        <v>55</v>
      </c>
      <c r="B25" s="39" t="s">
        <v>45</v>
      </c>
      <c r="C25" s="47">
        <v>59284.038000000175</v>
      </c>
      <c r="D25" s="48" t="s">
        <v>49</v>
      </c>
      <c r="E25" s="42">
        <f t="shared" si="0"/>
        <v>19259.497357938799</v>
      </c>
      <c r="F25" s="42">
        <f t="shared" si="1"/>
        <v>19259.5</v>
      </c>
      <c r="G25" s="42">
        <f t="shared" si="2"/>
        <v>-7.5784962973557413E-4</v>
      </c>
      <c r="K25" s="42">
        <f>+G25</f>
        <v>-7.5784962973557413E-4</v>
      </c>
      <c r="O25" s="42">
        <f t="shared" ca="1" si="3"/>
        <v>-6.1527225076232197E-5</v>
      </c>
      <c r="Q25" s="44">
        <f t="shared" si="4"/>
        <v>44265.538000000175</v>
      </c>
      <c r="S25" s="42">
        <f t="shared" ca="1" si="5"/>
        <v>4.8486489123056832E-7</v>
      </c>
    </row>
    <row r="26" spans="1:19" s="42" customFormat="1" ht="12" customHeight="1" x14ac:dyDescent="0.2">
      <c r="A26" s="40" t="s">
        <v>56</v>
      </c>
      <c r="B26" s="41" t="s">
        <v>47</v>
      </c>
      <c r="C26" s="47">
        <v>59919.818299999999</v>
      </c>
      <c r="D26" s="48">
        <v>5.9999999999999995E-4</v>
      </c>
      <c r="E26" s="42">
        <f t="shared" si="0"/>
        <v>21475.993087443418</v>
      </c>
      <c r="F26" s="42">
        <f t="shared" si="1"/>
        <v>21476</v>
      </c>
      <c r="G26" s="42">
        <f t="shared" si="2"/>
        <v>-1.9827998039545491E-3</v>
      </c>
      <c r="K26" s="42">
        <f>+G26</f>
        <v>-1.9827998039545491E-3</v>
      </c>
      <c r="O26" s="42">
        <f t="shared" ca="1" si="3"/>
        <v>1.1745512087618258E-4</v>
      </c>
      <c r="Q26" s="44">
        <f t="shared" si="4"/>
        <v>44901.318299999999</v>
      </c>
      <c r="S26" s="42">
        <f t="shared" ca="1" si="5"/>
        <v>4.4110707492757428E-6</v>
      </c>
    </row>
    <row r="27" spans="1:19" s="42" customFormat="1" ht="12" customHeight="1" x14ac:dyDescent="0.2">
      <c r="A27" s="45" t="s">
        <v>57</v>
      </c>
      <c r="B27" s="46" t="s">
        <v>47</v>
      </c>
      <c r="C27" s="49">
        <v>59617.060300000012</v>
      </c>
      <c r="D27" s="45"/>
      <c r="E27" s="42">
        <f t="shared" ref="E27:E32" si="6">+(C27-C$7)/C$8</f>
        <v>20420.499839109809</v>
      </c>
      <c r="F27" s="42">
        <f t="shared" ref="F27:F32" si="7">ROUND(2*E27,0)/2</f>
        <v>20420.5</v>
      </c>
      <c r="G27" s="42">
        <f t="shared" ref="G27:G32" si="8">+C27-(C$7+F27*C$8)</f>
        <v>-4.6149791160132736E-5</v>
      </c>
      <c r="K27" s="42">
        <f t="shared" ref="K27:K32" si="9">+G27</f>
        <v>-4.6149791160132736E-5</v>
      </c>
      <c r="O27" s="42">
        <f t="shared" ref="O27:O32" ca="1" si="10">+C$11+C$12*$F27</f>
        <v>3.2223509708677886E-5</v>
      </c>
      <c r="Q27" s="44">
        <f t="shared" ref="Q27:Q32" si="11">+C27-15018.5</f>
        <v>44598.560300000012</v>
      </c>
      <c r="S27" s="42">
        <f t="shared" ref="S27:S32" ca="1" si="12">+(O27-G27)^2</f>
        <v>6.1423742890731119E-9</v>
      </c>
    </row>
    <row r="28" spans="1:19" s="42" customFormat="1" ht="12" customHeight="1" x14ac:dyDescent="0.2">
      <c r="A28" s="45" t="s">
        <v>57</v>
      </c>
      <c r="B28" s="46" t="s">
        <v>47</v>
      </c>
      <c r="C28" s="49">
        <v>59617.060300000012</v>
      </c>
      <c r="D28" s="45"/>
      <c r="E28" s="42">
        <f t="shared" si="6"/>
        <v>20420.499839109809</v>
      </c>
      <c r="F28" s="42">
        <f t="shared" si="7"/>
        <v>20420.5</v>
      </c>
      <c r="G28" s="42">
        <f t="shared" si="8"/>
        <v>-4.6149791160132736E-5</v>
      </c>
      <c r="K28" s="42">
        <f t="shared" si="9"/>
        <v>-4.6149791160132736E-5</v>
      </c>
      <c r="O28" s="42">
        <f t="shared" ca="1" si="10"/>
        <v>3.2223509708677886E-5</v>
      </c>
      <c r="Q28" s="44">
        <f t="shared" si="11"/>
        <v>44598.560300000012</v>
      </c>
      <c r="S28" s="42">
        <f t="shared" ca="1" si="12"/>
        <v>6.1423742890731119E-9</v>
      </c>
    </row>
    <row r="29" spans="1:19" s="42" customFormat="1" ht="12" customHeight="1" x14ac:dyDescent="0.2">
      <c r="A29" s="45" t="s">
        <v>57</v>
      </c>
      <c r="B29" s="46" t="s">
        <v>47</v>
      </c>
      <c r="C29" s="49">
        <v>59617.060800000094</v>
      </c>
      <c r="D29" s="45"/>
      <c r="E29" s="42">
        <f t="shared" si="6"/>
        <v>20420.501582240333</v>
      </c>
      <c r="F29" s="42">
        <f t="shared" si="7"/>
        <v>20420.5</v>
      </c>
      <c r="G29" s="42">
        <f t="shared" si="8"/>
        <v>4.5385029079625383E-4</v>
      </c>
      <c r="K29" s="42">
        <f t="shared" si="9"/>
        <v>4.5385029079625383E-4</v>
      </c>
      <c r="O29" s="42">
        <f t="shared" ca="1" si="10"/>
        <v>3.2223509708677886E-5</v>
      </c>
      <c r="Q29" s="44">
        <f t="shared" si="11"/>
        <v>44598.560800000094</v>
      </c>
      <c r="S29" s="42">
        <f t="shared" ca="1" si="12"/>
        <v>1.7776914253027068E-7</v>
      </c>
    </row>
    <row r="30" spans="1:19" s="42" customFormat="1" ht="12" customHeight="1" x14ac:dyDescent="0.2">
      <c r="A30" s="45" t="s">
        <v>57</v>
      </c>
      <c r="B30" s="46" t="s">
        <v>45</v>
      </c>
      <c r="C30" s="49">
        <v>59617.203999999911</v>
      </c>
      <c r="D30" s="45"/>
      <c r="E30" s="42">
        <f t="shared" si="6"/>
        <v>20421.000814739451</v>
      </c>
      <c r="F30" s="42">
        <f t="shared" si="7"/>
        <v>20421</v>
      </c>
      <c r="G30" s="42">
        <f t="shared" si="8"/>
        <v>2.3370010603684932E-4</v>
      </c>
      <c r="K30" s="42">
        <f t="shared" si="9"/>
        <v>2.3370010603684932E-4</v>
      </c>
      <c r="O30" s="42">
        <f t="shared" ca="1" si="10"/>
        <v>3.2263884702125401E-5</v>
      </c>
      <c r="Q30" s="44">
        <f t="shared" si="11"/>
        <v>44598.703999999911</v>
      </c>
      <c r="S30" s="42">
        <f t="shared" ca="1" si="12"/>
        <v>4.0576551265611883E-8</v>
      </c>
    </row>
    <row r="31" spans="1:19" s="42" customFormat="1" ht="12" customHeight="1" x14ac:dyDescent="0.2">
      <c r="A31" s="45" t="s">
        <v>57</v>
      </c>
      <c r="B31" s="46" t="s">
        <v>45</v>
      </c>
      <c r="C31" s="49">
        <v>59617.204599999823</v>
      </c>
      <c r="D31" s="45"/>
      <c r="E31" s="42">
        <f t="shared" si="6"/>
        <v>20421.002906495429</v>
      </c>
      <c r="F31" s="42">
        <f t="shared" si="7"/>
        <v>20421</v>
      </c>
      <c r="G31" s="42">
        <f t="shared" si="8"/>
        <v>8.3370001811999828E-4</v>
      </c>
      <c r="K31" s="42">
        <f t="shared" si="9"/>
        <v>8.3370001811999828E-4</v>
      </c>
      <c r="O31" s="42">
        <f t="shared" ca="1" si="10"/>
        <v>3.2263884702125401E-5</v>
      </c>
      <c r="Q31" s="44">
        <f t="shared" si="11"/>
        <v>44598.704599999823</v>
      </c>
      <c r="S31" s="42">
        <f t="shared" ca="1" si="12"/>
        <v>6.4229987594779053E-7</v>
      </c>
    </row>
    <row r="32" spans="1:19" s="42" customFormat="1" ht="12" customHeight="1" x14ac:dyDescent="0.2">
      <c r="A32" s="45" t="s">
        <v>57</v>
      </c>
      <c r="B32" s="46" t="s">
        <v>45</v>
      </c>
      <c r="C32" s="49">
        <v>59617.204700000118</v>
      </c>
      <c r="D32" s="45"/>
      <c r="E32" s="42">
        <f t="shared" si="6"/>
        <v>20421.003255122505</v>
      </c>
      <c r="F32" s="42">
        <f t="shared" si="7"/>
        <v>20421</v>
      </c>
      <c r="G32" s="42">
        <f t="shared" si="8"/>
        <v>9.3370031390804797E-4</v>
      </c>
      <c r="K32" s="42">
        <f t="shared" si="9"/>
        <v>9.3370031390804797E-4</v>
      </c>
      <c r="O32" s="42">
        <f t="shared" ca="1" si="10"/>
        <v>3.2263884702125401E-5</v>
      </c>
      <c r="Q32" s="44">
        <f t="shared" si="11"/>
        <v>44598.704700000118</v>
      </c>
      <c r="S32" s="42">
        <f t="shared" ca="1" si="12"/>
        <v>8.1258763589952421E-7</v>
      </c>
    </row>
    <row r="33" spans="2:17" s="42" customFormat="1" ht="12" customHeight="1" x14ac:dyDescent="0.2">
      <c r="B33" s="50"/>
      <c r="C33" s="43"/>
      <c r="D33" s="43"/>
      <c r="Q33" s="44"/>
    </row>
    <row r="34" spans="2:17" s="42" customFormat="1" ht="12" customHeight="1" x14ac:dyDescent="0.2">
      <c r="B34" s="50"/>
      <c r="C34" s="43"/>
      <c r="D34" s="43"/>
    </row>
    <row r="35" spans="2:17" s="42" customFormat="1" ht="12" customHeight="1" x14ac:dyDescent="0.2">
      <c r="B35" s="50"/>
      <c r="C35" s="43"/>
      <c r="D35" s="43"/>
    </row>
    <row r="36" spans="2:17" s="42" customFormat="1" ht="12" customHeight="1" x14ac:dyDescent="0.2">
      <c r="B36" s="50"/>
      <c r="C36" s="43"/>
      <c r="D36" s="43"/>
    </row>
    <row r="37" spans="2:17" s="42" customFormat="1" ht="12" customHeight="1" x14ac:dyDescent="0.2">
      <c r="B37" s="50"/>
      <c r="C37" s="43"/>
      <c r="D37" s="43"/>
    </row>
    <row r="38" spans="2:17" s="42" customFormat="1" ht="12" customHeight="1" x14ac:dyDescent="0.2">
      <c r="B38" s="50"/>
      <c r="C38" s="43"/>
      <c r="D38" s="43"/>
    </row>
    <row r="39" spans="2:17" s="42" customFormat="1" ht="12" customHeight="1" x14ac:dyDescent="0.2">
      <c r="B39" s="50"/>
      <c r="C39" s="43"/>
      <c r="D39" s="43"/>
    </row>
    <row r="40" spans="2:17" s="42" customFormat="1" ht="12" customHeight="1" x14ac:dyDescent="0.2">
      <c r="B40" s="50"/>
      <c r="C40" s="43"/>
      <c r="D40" s="43"/>
    </row>
    <row r="41" spans="2:17" s="42" customFormat="1" ht="12" customHeight="1" x14ac:dyDescent="0.2">
      <c r="B41" s="50"/>
      <c r="C41" s="43"/>
      <c r="D41" s="43"/>
    </row>
    <row r="42" spans="2:17" s="42" customFormat="1" ht="12" customHeight="1" x14ac:dyDescent="0.2">
      <c r="B42" s="50"/>
      <c r="C42" s="43"/>
      <c r="D42" s="43"/>
    </row>
    <row r="43" spans="2:17" s="42" customFormat="1" ht="12" customHeight="1" x14ac:dyDescent="0.2">
      <c r="B43" s="50"/>
      <c r="C43" s="43"/>
      <c r="D43" s="43"/>
    </row>
    <row r="44" spans="2:17" s="42" customFormat="1" ht="12" customHeight="1" x14ac:dyDescent="0.2">
      <c r="B44" s="50"/>
      <c r="C44" s="43"/>
      <c r="D44" s="43"/>
    </row>
    <row r="45" spans="2:17" s="42" customFormat="1" ht="12" customHeight="1" x14ac:dyDescent="0.2">
      <c r="B45" s="50"/>
      <c r="C45" s="43"/>
      <c r="D45" s="43"/>
    </row>
    <row r="46" spans="2:17" x14ac:dyDescent="0.2">
      <c r="B46" s="2"/>
      <c r="C46" s="7"/>
      <c r="D46" s="7"/>
    </row>
    <row r="47" spans="2:17" x14ac:dyDescent="0.2">
      <c r="B47" s="2"/>
      <c r="C47" s="7"/>
      <c r="D47" s="7"/>
    </row>
    <row r="48" spans="2:17" x14ac:dyDescent="0.2">
      <c r="B48" s="2"/>
      <c r="C48" s="7"/>
      <c r="D48" s="7"/>
    </row>
    <row r="49" spans="2:4" x14ac:dyDescent="0.2">
      <c r="B49" s="2"/>
      <c r="C49" s="7"/>
      <c r="D49" s="7"/>
    </row>
    <row r="50" spans="2:4" x14ac:dyDescent="0.2">
      <c r="B50" s="2"/>
      <c r="C50" s="7"/>
      <c r="D50" s="7"/>
    </row>
    <row r="51" spans="2:4" x14ac:dyDescent="0.2">
      <c r="B51" s="2"/>
      <c r="C51" s="7"/>
      <c r="D51" s="7"/>
    </row>
    <row r="52" spans="2:4" x14ac:dyDescent="0.2">
      <c r="B52" s="2"/>
      <c r="C52" s="7"/>
      <c r="D52" s="7"/>
    </row>
    <row r="53" spans="2:4" x14ac:dyDescent="0.2">
      <c r="B53" s="2"/>
      <c r="C53" s="7"/>
      <c r="D53" s="7"/>
    </row>
    <row r="54" spans="2:4" x14ac:dyDescent="0.2">
      <c r="B54" s="2"/>
      <c r="C54" s="7"/>
      <c r="D54" s="7"/>
    </row>
    <row r="55" spans="2:4" x14ac:dyDescent="0.2">
      <c r="B55" s="2"/>
      <c r="C55" s="7"/>
      <c r="D55" s="7"/>
    </row>
    <row r="56" spans="2:4" x14ac:dyDescent="0.2">
      <c r="B56" s="2"/>
      <c r="C56" s="7"/>
      <c r="D56" s="7"/>
    </row>
    <row r="57" spans="2:4" x14ac:dyDescent="0.2">
      <c r="B57" s="2"/>
      <c r="C57" s="7"/>
      <c r="D57" s="7"/>
    </row>
    <row r="58" spans="2:4" x14ac:dyDescent="0.2">
      <c r="B58" s="2"/>
      <c r="C58" s="7"/>
      <c r="D58" s="7"/>
    </row>
    <row r="59" spans="2:4" x14ac:dyDescent="0.2">
      <c r="B59" s="2"/>
      <c r="C59" s="7"/>
      <c r="D59" s="7"/>
    </row>
    <row r="60" spans="2:4" x14ac:dyDescent="0.2">
      <c r="B60" s="2"/>
      <c r="C60" s="7"/>
      <c r="D60" s="7"/>
    </row>
    <row r="61" spans="2:4" x14ac:dyDescent="0.2">
      <c r="B61" s="2"/>
      <c r="C61" s="7"/>
      <c r="D61" s="7"/>
    </row>
    <row r="62" spans="2:4" x14ac:dyDescent="0.2">
      <c r="B62" s="2"/>
      <c r="C62" s="7"/>
      <c r="D62" s="7"/>
    </row>
    <row r="63" spans="2:4" x14ac:dyDescent="0.2">
      <c r="B63" s="2"/>
      <c r="C63" s="7"/>
      <c r="D63" s="7"/>
    </row>
    <row r="64" spans="2:4" x14ac:dyDescent="0.2">
      <c r="B64" s="2"/>
      <c r="C64" s="7"/>
      <c r="D64" s="7"/>
    </row>
    <row r="65" spans="2:4" x14ac:dyDescent="0.2">
      <c r="B65" s="2"/>
      <c r="C65" s="7"/>
      <c r="D65" s="7"/>
    </row>
    <row r="66" spans="2:4" x14ac:dyDescent="0.2">
      <c r="B66" s="2"/>
      <c r="C66" s="7"/>
      <c r="D66" s="7"/>
    </row>
    <row r="67" spans="2:4" x14ac:dyDescent="0.2">
      <c r="B67" s="2"/>
      <c r="C67" s="7"/>
      <c r="D67" s="7"/>
    </row>
    <row r="68" spans="2:4" x14ac:dyDescent="0.2">
      <c r="B68" s="2"/>
      <c r="C68" s="7"/>
      <c r="D68" s="7"/>
    </row>
    <row r="69" spans="2:4" x14ac:dyDescent="0.2">
      <c r="B69" s="2"/>
      <c r="C69" s="7"/>
      <c r="D69" s="7"/>
    </row>
    <row r="70" spans="2:4" x14ac:dyDescent="0.2">
      <c r="B70" s="2"/>
      <c r="C70" s="7"/>
      <c r="D70" s="7"/>
    </row>
    <row r="71" spans="2:4" x14ac:dyDescent="0.2">
      <c r="B71" s="2"/>
      <c r="C71" s="7"/>
      <c r="D71" s="7"/>
    </row>
    <row r="72" spans="2:4" x14ac:dyDescent="0.2">
      <c r="B72" s="2"/>
      <c r="C72" s="7"/>
      <c r="D72" s="7"/>
    </row>
    <row r="73" spans="2:4" x14ac:dyDescent="0.2">
      <c r="B73" s="2"/>
      <c r="C73" s="7"/>
      <c r="D73" s="7"/>
    </row>
    <row r="74" spans="2:4" x14ac:dyDescent="0.2">
      <c r="B74" s="2"/>
      <c r="C74" s="7"/>
      <c r="D74" s="7"/>
    </row>
    <row r="75" spans="2:4" x14ac:dyDescent="0.2">
      <c r="B75" s="2"/>
      <c r="C75" s="7"/>
      <c r="D75" s="7"/>
    </row>
    <row r="76" spans="2:4" x14ac:dyDescent="0.2">
      <c r="B76" s="2"/>
      <c r="C76" s="7"/>
      <c r="D76" s="7"/>
    </row>
    <row r="77" spans="2:4" x14ac:dyDescent="0.2">
      <c r="B77" s="2"/>
      <c r="C77" s="7"/>
      <c r="D77" s="7"/>
    </row>
    <row r="78" spans="2:4" x14ac:dyDescent="0.2">
      <c r="B78" s="2"/>
      <c r="C78" s="7"/>
      <c r="D78" s="7"/>
    </row>
    <row r="79" spans="2:4" x14ac:dyDescent="0.2">
      <c r="B79" s="2"/>
      <c r="C79" s="7"/>
      <c r="D79" s="7"/>
    </row>
    <row r="80" spans="2:4" x14ac:dyDescent="0.2">
      <c r="B80" s="2"/>
      <c r="C80" s="7"/>
      <c r="D80" s="7"/>
    </row>
    <row r="81" spans="2:4" x14ac:dyDescent="0.2">
      <c r="B81" s="2"/>
      <c r="C81" s="7"/>
      <c r="D81" s="7"/>
    </row>
    <row r="82" spans="2:4" x14ac:dyDescent="0.2">
      <c r="B82" s="2"/>
      <c r="C82" s="7"/>
      <c r="D82" s="7"/>
    </row>
    <row r="83" spans="2:4" x14ac:dyDescent="0.2">
      <c r="B83" s="2"/>
      <c r="C83" s="7"/>
      <c r="D83" s="7"/>
    </row>
    <row r="84" spans="2:4" x14ac:dyDescent="0.2">
      <c r="B84" s="2"/>
      <c r="C84" s="7"/>
      <c r="D84" s="7"/>
    </row>
    <row r="85" spans="2:4" x14ac:dyDescent="0.2">
      <c r="B85" s="2"/>
      <c r="C85" s="7"/>
      <c r="D85" s="7"/>
    </row>
    <row r="86" spans="2:4" x14ac:dyDescent="0.2">
      <c r="B86" s="2"/>
      <c r="C86" s="7"/>
      <c r="D86" s="7"/>
    </row>
    <row r="87" spans="2:4" x14ac:dyDescent="0.2">
      <c r="B87" s="2"/>
      <c r="C87" s="7"/>
      <c r="D87" s="7"/>
    </row>
    <row r="88" spans="2:4" x14ac:dyDescent="0.2">
      <c r="B88" s="2"/>
      <c r="C88" s="7"/>
      <c r="D88" s="7"/>
    </row>
    <row r="89" spans="2:4" x14ac:dyDescent="0.2">
      <c r="B89" s="2"/>
      <c r="C89" s="7"/>
      <c r="D89" s="7"/>
    </row>
    <row r="90" spans="2:4" x14ac:dyDescent="0.2">
      <c r="B90" s="2"/>
      <c r="C90" s="7"/>
      <c r="D90" s="7"/>
    </row>
    <row r="91" spans="2:4" x14ac:dyDescent="0.2">
      <c r="B91" s="2"/>
      <c r="C91" s="7"/>
      <c r="D91" s="7"/>
    </row>
    <row r="92" spans="2:4" x14ac:dyDescent="0.2">
      <c r="B92" s="2"/>
      <c r="C92" s="7"/>
      <c r="D92" s="7"/>
    </row>
    <row r="93" spans="2:4" x14ac:dyDescent="0.2">
      <c r="B93" s="2"/>
      <c r="C93" s="7"/>
      <c r="D93" s="7"/>
    </row>
    <row r="94" spans="2:4" x14ac:dyDescent="0.2">
      <c r="B94" s="2"/>
      <c r="C94" s="7"/>
      <c r="D94" s="7"/>
    </row>
    <row r="95" spans="2:4" x14ac:dyDescent="0.2">
      <c r="B95" s="2"/>
      <c r="C95" s="7"/>
      <c r="D95" s="7"/>
    </row>
    <row r="96" spans="2:4" x14ac:dyDescent="0.2">
      <c r="B96" s="2"/>
      <c r="C96" s="7"/>
      <c r="D96" s="7"/>
    </row>
    <row r="97" spans="2:4" x14ac:dyDescent="0.2">
      <c r="B97" s="2"/>
      <c r="C97" s="7"/>
      <c r="D97" s="7"/>
    </row>
    <row r="98" spans="2:4" x14ac:dyDescent="0.2">
      <c r="B98" s="2"/>
      <c r="C98" s="7"/>
      <c r="D98" s="7"/>
    </row>
    <row r="99" spans="2:4" x14ac:dyDescent="0.2">
      <c r="B99" s="2"/>
      <c r="C99" s="7"/>
      <c r="D99" s="7"/>
    </row>
    <row r="100" spans="2:4" x14ac:dyDescent="0.2">
      <c r="B100" s="2"/>
      <c r="C100" s="7"/>
      <c r="D100" s="7"/>
    </row>
    <row r="101" spans="2:4" x14ac:dyDescent="0.2">
      <c r="B101" s="2"/>
      <c r="C101" s="7"/>
      <c r="D101" s="7"/>
    </row>
    <row r="102" spans="2:4" x14ac:dyDescent="0.2">
      <c r="B102" s="2"/>
      <c r="C102" s="7"/>
      <c r="D102" s="7"/>
    </row>
    <row r="103" spans="2:4" x14ac:dyDescent="0.2">
      <c r="B103" s="2"/>
      <c r="C103" s="7"/>
      <c r="D103" s="7"/>
    </row>
    <row r="104" spans="2:4" x14ac:dyDescent="0.2">
      <c r="B104" s="2"/>
      <c r="C104" s="7"/>
      <c r="D104" s="7"/>
    </row>
    <row r="105" spans="2:4" x14ac:dyDescent="0.2">
      <c r="B105" s="2"/>
      <c r="C105" s="7"/>
      <c r="D105" s="7"/>
    </row>
    <row r="106" spans="2:4" x14ac:dyDescent="0.2">
      <c r="B106" s="2"/>
      <c r="C106" s="7"/>
      <c r="D106" s="7"/>
    </row>
    <row r="107" spans="2:4" x14ac:dyDescent="0.2">
      <c r="B107" s="2"/>
      <c r="C107" s="7"/>
      <c r="D107" s="7"/>
    </row>
    <row r="108" spans="2:4" x14ac:dyDescent="0.2">
      <c r="B108" s="2"/>
      <c r="C108" s="7"/>
      <c r="D108" s="7"/>
    </row>
    <row r="109" spans="2:4" x14ac:dyDescent="0.2">
      <c r="B109" s="2"/>
      <c r="C109" s="7"/>
      <c r="D109" s="7"/>
    </row>
    <row r="110" spans="2:4" x14ac:dyDescent="0.2">
      <c r="B110" s="2"/>
      <c r="C110" s="7"/>
      <c r="D110" s="7"/>
    </row>
    <row r="111" spans="2:4" x14ac:dyDescent="0.2">
      <c r="B111" s="2"/>
      <c r="C111" s="7"/>
      <c r="D111" s="7"/>
    </row>
    <row r="112" spans="2:4" x14ac:dyDescent="0.2">
      <c r="B112" s="2"/>
      <c r="C112" s="7"/>
      <c r="D112" s="7"/>
    </row>
    <row r="113" spans="2:4" x14ac:dyDescent="0.2">
      <c r="B113" s="2"/>
      <c r="C113" s="7"/>
      <c r="D113" s="7"/>
    </row>
    <row r="114" spans="2:4" x14ac:dyDescent="0.2">
      <c r="B114" s="2"/>
      <c r="C114" s="7"/>
      <c r="D114" s="7"/>
    </row>
    <row r="115" spans="2:4" x14ac:dyDescent="0.2">
      <c r="C115" s="7"/>
      <c r="D115" s="7"/>
    </row>
    <row r="116" spans="2:4" x14ac:dyDescent="0.2">
      <c r="C116" s="7"/>
      <c r="D116" s="7"/>
    </row>
    <row r="117" spans="2:4" x14ac:dyDescent="0.2">
      <c r="C117" s="7"/>
      <c r="D117" s="7"/>
    </row>
    <row r="118" spans="2:4" x14ac:dyDescent="0.2">
      <c r="C118" s="7"/>
      <c r="D118" s="7"/>
    </row>
    <row r="119" spans="2:4" x14ac:dyDescent="0.2">
      <c r="C119" s="7"/>
      <c r="D119" s="7"/>
    </row>
    <row r="120" spans="2:4" x14ac:dyDescent="0.2">
      <c r="C120" s="7"/>
      <c r="D120" s="7"/>
    </row>
    <row r="121" spans="2:4" x14ac:dyDescent="0.2">
      <c r="C121" s="7"/>
      <c r="D121" s="7"/>
    </row>
    <row r="122" spans="2:4" x14ac:dyDescent="0.2">
      <c r="C122" s="7"/>
      <c r="D122" s="7"/>
    </row>
    <row r="123" spans="2:4" x14ac:dyDescent="0.2">
      <c r="C123" s="7"/>
      <c r="D123" s="7"/>
    </row>
    <row r="124" spans="2:4" x14ac:dyDescent="0.2">
      <c r="C124" s="7"/>
      <c r="D124" s="7"/>
    </row>
    <row r="125" spans="2:4" x14ac:dyDescent="0.2">
      <c r="C125" s="7"/>
      <c r="D125" s="7"/>
    </row>
    <row r="126" spans="2:4" x14ac:dyDescent="0.2">
      <c r="C126" s="7"/>
      <c r="D126" s="7"/>
    </row>
    <row r="127" spans="2:4" x14ac:dyDescent="0.2">
      <c r="C127" s="7"/>
      <c r="D127" s="7"/>
    </row>
    <row r="128" spans="2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2024-01-29T00:24:09Z</dcterms:modified>
</cp:coreProperties>
</file>