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8F6258F0-4B5F-49A2-84F7-D3F184088C2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F11" i="1"/>
  <c r="C21" i="1"/>
  <c r="E21" i="1"/>
  <c r="F21" i="1"/>
  <c r="A21" i="1"/>
  <c r="H20" i="1"/>
  <c r="G11" i="1"/>
  <c r="E14" i="1"/>
  <c r="C17" i="1"/>
  <c r="Q21" i="1"/>
  <c r="G21" i="1"/>
  <c r="H21" i="1"/>
  <c r="C12" i="1"/>
  <c r="C16" i="1" l="1"/>
  <c r="D18" i="1" s="1"/>
  <c r="E15" i="1"/>
  <c r="C11" i="1"/>
  <c r="O22" i="1" l="1"/>
  <c r="S22" i="1" s="1"/>
  <c r="C15" i="1"/>
  <c r="O21" i="1"/>
  <c r="S21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<sst xmlns="http://schemas.openxmlformats.org/spreadsheetml/2006/main" count="54" uniqueCount="51">
  <si>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</si>
  <si>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</si>
  <si>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</si>
  <si>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</si>
  <si>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</si>
  <si>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</si>
  <si>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</si>
  <si>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</si>
  <si>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</si>
  <si>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</si>
  <si>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</si>
  <si>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</si>
  <si>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</si>
  <si>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</si>
  <si>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</si>
  <si>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</si>
  <si>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</si>
  <si>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</si>
  <si>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</si>
  <si>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</si>
  <si>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</si>
  <si>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</si>
  <si>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</si>
  <si>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</si>
  <si>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</si>
  <si>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</si>
  <si>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</si>
  <si>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</si>
  <si>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</si>
  <si>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</si>
  <si>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</si>
  <si>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</si>
  <si>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</si>
  <si>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</si>
  <si>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</si>
  <si>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</si>
  <si>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</si>
  <si>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</si>
  <si>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</si>
  <si>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</si>
  <si>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</si>
  <si>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</si>
  <si>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G0174-0700</t>
  </si>
  <si>
    <t>IBVS 5992</t>
  </si>
  <si>
    <t>I</t>
  </si>
  <si>
    <t>G0174-0700_CMi.xls</t>
  </si>
  <si>
    <t>EA / EB</t>
  </si>
  <si>
    <t>CMi</t>
  </si>
  <si>
    <t>VSX</t>
  </si>
  <si>
    <t>CCD</t>
  </si>
  <si>
    <t>FN Cmi / GSC 0174-0700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</si>
</sst>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FN CMi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18355.5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743-4670-99D4-24054D43511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18355.5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-7.7250000002095476E-2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743-4670-99D4-24054D43511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18355.5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743-4670-99D4-24054D43511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18355.5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743-4670-99D4-24054D43511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18355.5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743-4670-99D4-24054D43511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18355.5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743-4670-99D4-24054D43511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18355.5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743-4670-99D4-24054D43511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18355.5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-7.7250000002095476E-2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743-4670-99D4-24054D43511A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18355.5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743-4670-99D4-24054D435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637352"/>
        <c:axId val="1"/>
      </c:scatterChart>
      <c:valAx>
        <c:axId val="586373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6373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75366568914952"/>
          <c:w val="0.7338345864661652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0</xdr:row>
      <xdr:rowOff>57151</xdr:rowOff>
    </xdr:from>
    <xdr:to>
      <xdr:col>17</xdr:col>
      <xdr:colOff>447675</xdr:colOff>
      <xdr:row>18</xdr:row>
      <xdr:rowOff>123826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EAF09A7-4FB8-FF4E-3C17-E247C8CE93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29" sqref="E2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50</v>
      </c>
      <c r="E1" t="s">
        <v>45</v>
      </c>
    </row>
    <row r="2" spans="1:7" x14ac:dyDescent="0.2">
      <c r="A2" t="s">
        <v>23</v>
      </c>
      <c r="B2" t="s">
        <v>46</v>
      </c>
      <c r="C2" s="31" t="s">
        <v>41</v>
      </c>
      <c r="D2" s="3" t="s">
        <v>47</v>
      </c>
      <c r="E2" s="32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5">
        <v>40454.901400000002</v>
      </c>
      <c r="D7" s="30" t="s">
        <v>48</v>
      </c>
    </row>
    <row r="8" spans="1:7" x14ac:dyDescent="0.2">
      <c r="A8" t="s">
        <v>3</v>
      </c>
      <c r="C8" s="35">
        <v>0.82589999999999997</v>
      </c>
      <c r="D8" s="30" t="s">
        <v>48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-4.2085478468086121E-6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60338.66599282407</v>
      </c>
    </row>
    <row r="15" spans="1:7" x14ac:dyDescent="0.2">
      <c r="A15" s="12" t="s">
        <v>17</v>
      </c>
      <c r="B15" s="10"/>
      <c r="C15" s="13">
        <f ca="1">(C7+C11)+(C8+C12)*INT(MAX(F21:F3533))</f>
        <v>55614.218652104275</v>
      </c>
      <c r="D15" s="14" t="s">
        <v>38</v>
      </c>
      <c r="E15" s="15">
        <f ca="1">ROUND(2*(E14-$C$7)/$C$8,0)/2+E13</f>
        <v>24076.5</v>
      </c>
    </row>
    <row r="16" spans="1:7" x14ac:dyDescent="0.2">
      <c r="A16" s="16" t="s">
        <v>4</v>
      </c>
      <c r="B16" s="10"/>
      <c r="C16" s="17">
        <f ca="1">+C8+C12</f>
        <v>0.82589579145215319</v>
      </c>
      <c r="D16" s="14" t="s">
        <v>39</v>
      </c>
      <c r="E16" s="24">
        <f ca="1">ROUND(2*(E14-$C$15)/$C$16,0)/2+E13</f>
        <v>5721.5</v>
      </c>
    </row>
    <row r="17" spans="1:19" ht="13.5" thickBot="1" x14ac:dyDescent="0.25">
      <c r="A17" s="14" t="s">
        <v>29</v>
      </c>
      <c r="B17" s="10"/>
      <c r="C17" s="10">
        <f>COUNT(C21:C2191)</f>
        <v>2</v>
      </c>
      <c r="D17" s="14" t="s">
        <v>33</v>
      </c>
      <c r="E17" s="18">
        <f ca="1">+$C$15+$C$16*E16-15018.5-$C$9/24</f>
        <v>45321.477256231105</v>
      </c>
    </row>
    <row r="18" spans="1:19" ht="14.25" thickTop="1" thickBot="1" x14ac:dyDescent="0.25">
      <c r="A18" s="16" t="s">
        <v>5</v>
      </c>
      <c r="B18" s="10"/>
      <c r="C18" s="19">
        <f ca="1">+C15</f>
        <v>55614.218652104275</v>
      </c>
      <c r="D18" s="20">
        <f ca="1">+C16</f>
        <v>0.82589579145215319</v>
      </c>
      <c r="E18" s="21" t="s">
        <v>34</v>
      </c>
    </row>
    <row r="19" spans="1:19" ht="13.5" thickTop="1" x14ac:dyDescent="0.2">
      <c r="A19" s="25" t="s">
        <v>35</v>
      </c>
      <c r="E19" s="26">
        <v>21</v>
      </c>
      <c r="S19">
        <f ca="1">SQRT(SUM(S21:S50)/(COUNT(S21:S50)-1))</f>
        <v>0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28</v>
      </c>
      <c r="J20" s="7" t="s">
        <v>49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9" x14ac:dyDescent="0.2">
      <c r="A21" t="str">
        <f>D7</f>
        <v>VSX</v>
      </c>
      <c r="C21" s="8">
        <f>C$7</f>
        <v>40454.901400000002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25436.401400000002</v>
      </c>
      <c r="S21">
        <f ca="1">+(O21-G21)^2</f>
        <v>0</v>
      </c>
    </row>
    <row r="22" spans="1:19" x14ac:dyDescent="0.2">
      <c r="A22" s="33" t="s">
        <v>43</v>
      </c>
      <c r="B22" s="34" t="s">
        <v>44</v>
      </c>
      <c r="C22" s="33">
        <v>55614.631600000001</v>
      </c>
      <c r="D22" s="33">
        <v>5.0000000000000001E-4</v>
      </c>
      <c r="E22">
        <f>+(C22-C$7)/C$8</f>
        <v>18355.406465673808</v>
      </c>
      <c r="F22">
        <f>ROUND(2*E22,0)/2</f>
        <v>18355.5</v>
      </c>
      <c r="G22">
        <f>+C22-(C$7+F22*C$8)</f>
        <v>-7.7250000002095476E-2</v>
      </c>
      <c r="I22">
        <f>+G22</f>
        <v>-7.7250000002095476E-2</v>
      </c>
      <c r="O22">
        <f ca="1">+C$11+C$12*$F22</f>
        <v>-7.7250000002095476E-2</v>
      </c>
      <c r="Q22" s="2">
        <f>+C22-15018.5</f>
        <v>40596.131600000001</v>
      </c>
      <c r="S22">
        <f ca="1">+(O22-G22)^2</f>
        <v>0</v>
      </c>
    </row>
    <row r="23" spans="1:19" x14ac:dyDescent="0.2">
      <c r="C23" s="8"/>
      <c r="D23" s="8"/>
      <c r="Q23" s="2"/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2024-01-29T02:59:01Z</dcterms:modified>
</cp:coreProperties>
</file>