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DA98ACD-5F47-4FEE-94C6-49CA11ECDD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J24" i="1" s="1"/>
  <c r="Q24" i="1"/>
  <c r="E22" i="1"/>
  <c r="F22" i="1"/>
  <c r="G22" i="1"/>
  <c r="I22" i="1"/>
  <c r="E23" i="1"/>
  <c r="F23" i="1"/>
  <c r="G23" i="1"/>
  <c r="I23" i="1"/>
  <c r="G11" i="1"/>
  <c r="F11" i="1"/>
  <c r="Q22" i="1"/>
  <c r="Q23" i="1"/>
  <c r="C21" i="1"/>
  <c r="E21" i="1"/>
  <c r="F21" i="1"/>
  <c r="G21" i="1"/>
  <c r="H21" i="1"/>
  <c r="A21" i="1"/>
  <c r="H20" i="1"/>
  <c r="E14" i="1"/>
  <c r="C17" i="1"/>
  <c r="Q21" i="1"/>
  <c r="C11" i="1"/>
  <c r="E15" i="1" l="1"/>
  <c r="C12" i="1"/>
  <c r="O21" i="1" l="1"/>
  <c r="S21" i="1" s="1"/>
  <c r="C15" i="1"/>
  <c r="C18" i="1" s="1"/>
  <c r="O24" i="1"/>
  <c r="O23" i="1"/>
  <c r="S23" i="1" s="1"/>
  <c r="O22" i="1"/>
  <c r="S22" i="1" s="1"/>
  <c r="C16" i="1"/>
  <c r="D18" i="1" s="1"/>
  <c r="S19" i="1" l="1"/>
  <c r="E16" i="1"/>
  <c r="E17" i="1" s="1"/>
</calcChain>
</file>

<file path=xl/sharedStrings.xml><?xml version="1.0" encoding="utf-8"?>
<sst xmlns="http://schemas.openxmlformats.org/spreadsheetml/2006/main" count="58" uniqueCount="53">
  <si>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</si>
  <si>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</si>
  <si>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</si>
  <si>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</si>
  <si>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</si>
  <si>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</si>
  <si>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</si>
  <si>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</si>
  <si>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</si>
  <si>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</si>
  <si>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</si>
  <si>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</si>
  <si>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</si>
  <si>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</si>
  <si>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</si>
  <si>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</si>
  <si>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</si>
  <si>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</si>
  <si>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</si>
  <si>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</si>
  <si>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</si>
  <si>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</si>
  <si>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</si>
  <si>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</si>
  <si>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</si>
  <si>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</si>
  <si>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</si>
  <si>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</si>
  <si>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</si>
  <si>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</si>
  <si>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</si>
  <si>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</si>
  <si>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</si>
  <si>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</si>
  <si>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</si>
  <si>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</si>
  <si>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</si>
  <si>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</si>
  <si>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</si>
  <si>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</si>
  <si>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</si>
  <si>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</si>
  <si>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G0763-1042</t>
  </si>
  <si>
    <t>G0763-1042_CMi.xls</t>
  </si>
  <si>
    <t>ESDEC</t>
  </si>
  <si>
    <t>CMi</t>
  </si>
  <si>
    <t>VSX</t>
  </si>
  <si>
    <t>IBVS 5992</t>
  </si>
  <si>
    <t>I</t>
  </si>
  <si>
    <t>IBVS 6029</t>
  </si>
  <si>
    <t>JBAV, 60</t>
  </si>
  <si>
    <t>FP CMi / GSC 0763-1042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</si>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</sst>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65" fontId="17" fillId="0" borderId="0" xfId="0" applyNumberFormat="1" applyFont="1" applyAlignment="1">
      <alignment vertical="center" wrapText="1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FP CMi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5540</c:v>
                </c:pt>
                <c:pt idx="2">
                  <c:v>6155</c:v>
                </c:pt>
                <c:pt idx="3">
                  <c:v>11787.5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88-470E-9BEE-5C1C4DE6F3B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5540</c:v>
                </c:pt>
                <c:pt idx="2">
                  <c:v>6155</c:v>
                </c:pt>
                <c:pt idx="3">
                  <c:v>11787.5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-0.14145999990432756</c:v>
                </c:pt>
                <c:pt idx="2">
                  <c:v>-0.13939499991101911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F88-470E-9BEE-5C1C4DE6F3B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5540</c:v>
                </c:pt>
                <c:pt idx="2">
                  <c:v>6155</c:v>
                </c:pt>
                <c:pt idx="3">
                  <c:v>11787.5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0.1432625000961707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F88-470E-9BEE-5C1C4DE6F3B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5540</c:v>
                </c:pt>
                <c:pt idx="2">
                  <c:v>6155</c:v>
                </c:pt>
                <c:pt idx="3">
                  <c:v>11787.5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F88-470E-9BEE-5C1C4DE6F3B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5540</c:v>
                </c:pt>
                <c:pt idx="2">
                  <c:v>6155</c:v>
                </c:pt>
                <c:pt idx="3">
                  <c:v>11787.5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F88-470E-9BEE-5C1C4DE6F3B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5540</c:v>
                </c:pt>
                <c:pt idx="2">
                  <c:v>6155</c:v>
                </c:pt>
                <c:pt idx="3">
                  <c:v>11787.5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F88-470E-9BEE-5C1C4DE6F3B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5540</c:v>
                </c:pt>
                <c:pt idx="2">
                  <c:v>6155</c:v>
                </c:pt>
                <c:pt idx="3">
                  <c:v>11787.5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F88-470E-9BEE-5C1C4DE6F3B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5540</c:v>
                </c:pt>
                <c:pt idx="2">
                  <c:v>6155</c:v>
                </c:pt>
                <c:pt idx="3">
                  <c:v>11787.5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-0.41692783978915132</c:v>
                </c:pt>
                <c:pt idx="1">
                  <c:v>-0.15430340674959164</c:v>
                </c:pt>
                <c:pt idx="2">
                  <c:v>-0.12514925037426144</c:v>
                </c:pt>
                <c:pt idx="3">
                  <c:v>0.14186015740467722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F88-470E-9BEE-5C1C4DE6F3B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5540</c:v>
                </c:pt>
                <c:pt idx="2">
                  <c:v>6155</c:v>
                </c:pt>
                <c:pt idx="3">
                  <c:v>11787.5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F88-470E-9BEE-5C1C4DE6F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7918544"/>
        <c:axId val="1"/>
      </c:scatterChart>
      <c:valAx>
        <c:axId val="497918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79185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0</xdr:row>
      <xdr:rowOff>0</xdr:rowOff>
    </xdr:from>
    <xdr:to>
      <xdr:col>16</xdr:col>
      <xdr:colOff>276225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754C8DE-AC59-606F-37A0-6AFC467DFE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51</v>
      </c>
      <c r="E1" t="s">
        <v>43</v>
      </c>
    </row>
    <row r="2" spans="1:7" x14ac:dyDescent="0.2">
      <c r="A2" t="s">
        <v>23</v>
      </c>
      <c r="B2" t="s">
        <v>44</v>
      </c>
      <c r="C2" s="31" t="s">
        <v>41</v>
      </c>
      <c r="D2" s="3" t="s">
        <v>45</v>
      </c>
      <c r="E2" s="32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40">
        <v>52397.149999999907</v>
      </c>
      <c r="D7" s="30" t="s">
        <v>46</v>
      </c>
    </row>
    <row r="8" spans="1:7" x14ac:dyDescent="0.2">
      <c r="A8" t="s">
        <v>3</v>
      </c>
      <c r="C8" s="40">
        <v>0.58206899999999995</v>
      </c>
      <c r="D8" s="30" t="s">
        <v>46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-0.41692783978915132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 x14ac:dyDescent="0.2">
      <c r="A12" s="10" t="s">
        <v>16</v>
      </c>
      <c r="B12" s="10"/>
      <c r="C12" s="22">
        <f ca="1">SLOPE(INDIRECT($G$11):G992,INDIRECT($F$11):F992)</f>
        <v>4.7405132317610052E-5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60338.666694791667</v>
      </c>
    </row>
    <row r="15" spans="1:7" x14ac:dyDescent="0.2">
      <c r="A15" s="12" t="s">
        <v>17</v>
      </c>
      <c r="B15" s="10"/>
      <c r="C15" s="13">
        <f ca="1">(C7+C11)+(C8+C12)*INT(MAX(F21:F3533))</f>
        <v>59258.139139454746</v>
      </c>
      <c r="D15" s="14" t="s">
        <v>38</v>
      </c>
      <c r="E15" s="15">
        <f ca="1">ROUND(2*(E14-$C$7)/$C$8,0)/2+E13</f>
        <v>13644.5</v>
      </c>
    </row>
    <row r="16" spans="1:7" x14ac:dyDescent="0.2">
      <c r="A16" s="16" t="s">
        <v>4</v>
      </c>
      <c r="B16" s="10"/>
      <c r="C16" s="17">
        <f ca="1">+C8+C12</f>
        <v>0.58211640513231755</v>
      </c>
      <c r="D16" s="14" t="s">
        <v>39</v>
      </c>
      <c r="E16" s="24">
        <f ca="1">ROUND(2*(E14-$C$15)/$C$16,0)/2+E13</f>
        <v>1857</v>
      </c>
    </row>
    <row r="17" spans="1:19" ht="13.5" thickBot="1" x14ac:dyDescent="0.25">
      <c r="A17" s="14" t="s">
        <v>29</v>
      </c>
      <c r="B17" s="10"/>
      <c r="C17" s="10">
        <f>COUNT(C21:C2191)</f>
        <v>4</v>
      </c>
      <c r="D17" s="14" t="s">
        <v>33</v>
      </c>
      <c r="E17" s="18">
        <f ca="1">+$C$15+$C$16*E16-15018.5-$C$9/24</f>
        <v>45321.025137118799</v>
      </c>
    </row>
    <row r="18" spans="1:19" ht="14.25" thickTop="1" thickBot="1" x14ac:dyDescent="0.25">
      <c r="A18" s="16" t="s">
        <v>5</v>
      </c>
      <c r="B18" s="10"/>
      <c r="C18" s="19">
        <f ca="1">+C15</f>
        <v>59258.139139454746</v>
      </c>
      <c r="D18" s="20">
        <f ca="1">+C16</f>
        <v>0.58211640513231755</v>
      </c>
      <c r="E18" s="21" t="s">
        <v>34</v>
      </c>
    </row>
    <row r="19" spans="1:19" ht="13.5" thickTop="1" x14ac:dyDescent="0.2">
      <c r="A19" s="25" t="s">
        <v>35</v>
      </c>
      <c r="E19" s="26">
        <v>22</v>
      </c>
      <c r="S19">
        <f ca="1">SQRT(SUM(S21:S50)/(COUNT(S21:S50)-1))</f>
        <v>0.29512431115591381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52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52397.149999999907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-0.41692783978915132</v>
      </c>
      <c r="Q21" s="2">
        <f>+C21-15018.5</f>
        <v>37378.649999999907</v>
      </c>
      <c r="S21">
        <f ca="1">+(O21-G21)^2</f>
        <v>0.17382882359124824</v>
      </c>
    </row>
    <row r="22" spans="1:19" x14ac:dyDescent="0.2">
      <c r="A22" s="33" t="s">
        <v>47</v>
      </c>
      <c r="B22" s="34" t="s">
        <v>48</v>
      </c>
      <c r="C22" s="33">
        <v>55621.6708</v>
      </c>
      <c r="D22" s="33">
        <v>2.9999999999999997E-4</v>
      </c>
      <c r="E22">
        <f>+(C22-C$7)/C$8</f>
        <v>5539.7569703937043</v>
      </c>
      <c r="F22">
        <f>ROUND(2*E22,0)/2</f>
        <v>5540</v>
      </c>
      <c r="G22">
        <f>+C22-(C$7+F22*C$8)</f>
        <v>-0.14145999990432756</v>
      </c>
      <c r="I22">
        <f>+G22</f>
        <v>-0.14145999990432756</v>
      </c>
      <c r="O22">
        <f ca="1">+C$11+C$12*$F22</f>
        <v>-0.15430340674959164</v>
      </c>
      <c r="Q22" s="2">
        <f>+C22-15018.5</f>
        <v>40603.1708</v>
      </c>
      <c r="S22">
        <f ca="1">+(O22-G22)^2</f>
        <v>1.6495309939297629E-4</v>
      </c>
    </row>
    <row r="23" spans="1:19" x14ac:dyDescent="0.2">
      <c r="A23" s="35" t="s">
        <v>49</v>
      </c>
      <c r="B23" s="36" t="s">
        <v>48</v>
      </c>
      <c r="C23" s="35">
        <v>55979.645299999996</v>
      </c>
      <c r="D23" s="35">
        <v>5.0000000000000001E-4</v>
      </c>
      <c r="E23">
        <f>+(C23-C$7)/C$8</f>
        <v>6154.7605180830624</v>
      </c>
      <c r="F23">
        <f>ROUND(2*E23,0)/2</f>
        <v>6155</v>
      </c>
      <c r="G23">
        <f>+C23-(C$7+F23*C$8)</f>
        <v>-0.13939499991101911</v>
      </c>
      <c r="I23">
        <f>+G23</f>
        <v>-0.13939499991101911</v>
      </c>
      <c r="O23">
        <f ca="1">+C$11+C$12*$F23</f>
        <v>-0.12514925037426144</v>
      </c>
      <c r="Q23" s="2">
        <f>+C23-15018.5</f>
        <v>40961.145299999996</v>
      </c>
      <c r="S23">
        <f ca="1">+(O23-G23)^2</f>
        <v>2.0294137986403131E-4</v>
      </c>
    </row>
    <row r="24" spans="1:19" x14ac:dyDescent="0.2">
      <c r="A24" s="37" t="s">
        <v>50</v>
      </c>
      <c r="B24" s="38" t="s">
        <v>48</v>
      </c>
      <c r="C24" s="39">
        <v>59258.431600000004</v>
      </c>
      <c r="D24" s="37">
        <v>1.2999999999999999E-3</v>
      </c>
      <c r="E24">
        <f>+(C24-C$7)/C$8</f>
        <v>11787.746126318525</v>
      </c>
      <c r="F24">
        <f>ROUND(2*E24,0)/2</f>
        <v>11787.5</v>
      </c>
      <c r="G24">
        <f>+C24-(C$7+F24*C$8)</f>
        <v>0.1432625000961707</v>
      </c>
      <c r="J24">
        <f>+G24</f>
        <v>0.1432625000961707</v>
      </c>
      <c r="O24">
        <f ca="1">+C$11+C$12*$F24</f>
        <v>0.14186015740467722</v>
      </c>
      <c r="Q24" s="2">
        <f>+C24-15018.5</f>
        <v>44239.931600000004</v>
      </c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2024-01-29T03:00:02Z</dcterms:modified>
</cp:coreProperties>
</file>