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C8B069B-5AD7-4C21-A616-AD455A4F1E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E169" i="2" l="1"/>
  <c r="F169" i="2" s="1"/>
  <c r="G169" i="2" s="1"/>
  <c r="K169" i="2" s="1"/>
  <c r="Q169" i="2"/>
  <c r="E170" i="2"/>
  <c r="F170" i="2" s="1"/>
  <c r="G170" i="2" s="1"/>
  <c r="K170" i="2" s="1"/>
  <c r="Q170" i="2"/>
  <c r="E171" i="2"/>
  <c r="F171" i="2" s="1"/>
  <c r="G171" i="2" s="1"/>
  <c r="K171" i="2" s="1"/>
  <c r="Q171" i="2"/>
  <c r="Q172" i="2"/>
  <c r="E172" i="2"/>
  <c r="F172" i="2"/>
  <c r="G172" i="2" s="1"/>
  <c r="K172" i="2" s="1"/>
  <c r="E165" i="2"/>
  <c r="F165" i="2" s="1"/>
  <c r="G165" i="2" s="1"/>
  <c r="K165" i="2" s="1"/>
  <c r="E167" i="2"/>
  <c r="F167" i="2"/>
  <c r="G167" i="2" s="1"/>
  <c r="K167" i="2" s="1"/>
  <c r="E157" i="2"/>
  <c r="F157" i="2" s="1"/>
  <c r="G157" i="2" s="1"/>
  <c r="K157" i="2" s="1"/>
  <c r="E158" i="2"/>
  <c r="F158" i="2" s="1"/>
  <c r="G158" i="2" s="1"/>
  <c r="K158" i="2" s="1"/>
  <c r="E152" i="2"/>
  <c r="F152" i="2" s="1"/>
  <c r="G152" i="2" s="1"/>
  <c r="K152" i="2" s="1"/>
  <c r="E153" i="2"/>
  <c r="F153" i="2" s="1"/>
  <c r="G153" i="2" s="1"/>
  <c r="K153" i="2" s="1"/>
  <c r="E154" i="2"/>
  <c r="F154" i="2" s="1"/>
  <c r="G154" i="2" s="1"/>
  <c r="K154" i="2" s="1"/>
  <c r="E155" i="2"/>
  <c r="F155" i="2"/>
  <c r="G155" i="2" s="1"/>
  <c r="K155" i="2" s="1"/>
  <c r="E156" i="2"/>
  <c r="F156" i="2" s="1"/>
  <c r="G156" i="2" s="1"/>
  <c r="K156" i="2" s="1"/>
  <c r="E159" i="2"/>
  <c r="F159" i="2" s="1"/>
  <c r="G159" i="2" s="1"/>
  <c r="K159" i="2" s="1"/>
  <c r="E160" i="2"/>
  <c r="F160" i="2" s="1"/>
  <c r="G160" i="2" s="1"/>
  <c r="K160" i="2" s="1"/>
  <c r="E161" i="2"/>
  <c r="F161" i="2"/>
  <c r="G161" i="2"/>
  <c r="K161" i="2" s="1"/>
  <c r="E162" i="2"/>
  <c r="F162" i="2" s="1"/>
  <c r="G162" i="2" s="1"/>
  <c r="K162" i="2" s="1"/>
  <c r="E163" i="2"/>
  <c r="F163" i="2" s="1"/>
  <c r="G163" i="2" s="1"/>
  <c r="K163" i="2" s="1"/>
  <c r="E164" i="2"/>
  <c r="F164" i="2"/>
  <c r="G164" i="2" s="1"/>
  <c r="K164" i="2" s="1"/>
  <c r="E166" i="2"/>
  <c r="F166" i="2" s="1"/>
  <c r="G166" i="2" s="1"/>
  <c r="K166" i="2" s="1"/>
  <c r="E168" i="2"/>
  <c r="F168" i="2" s="1"/>
  <c r="G168" i="2" s="1"/>
  <c r="K168" i="2" s="1"/>
  <c r="Q165" i="2"/>
  <c r="Q167" i="2"/>
  <c r="Q157" i="2"/>
  <c r="Q158" i="2"/>
  <c r="D9" i="2"/>
  <c r="C9" i="2"/>
  <c r="E120" i="2"/>
  <c r="F120" i="2" s="1"/>
  <c r="G120" i="2" s="1"/>
  <c r="K120" i="2" s="1"/>
  <c r="E121" i="2"/>
  <c r="F121" i="2" s="1"/>
  <c r="G121" i="2" s="1"/>
  <c r="J121" i="2" s="1"/>
  <c r="E122" i="2"/>
  <c r="F122" i="2" s="1"/>
  <c r="G122" i="2" s="1"/>
  <c r="K122" i="2" s="1"/>
  <c r="E123" i="2"/>
  <c r="F123" i="2"/>
  <c r="G123" i="2" s="1"/>
  <c r="J123" i="2" s="1"/>
  <c r="E124" i="2"/>
  <c r="F124" i="2" s="1"/>
  <c r="G124" i="2" s="1"/>
  <c r="J124" i="2" s="1"/>
  <c r="E125" i="2"/>
  <c r="F125" i="2" s="1"/>
  <c r="G125" i="2" s="1"/>
  <c r="K125" i="2" s="1"/>
  <c r="E126" i="2"/>
  <c r="F126" i="2" s="1"/>
  <c r="G126" i="2" s="1"/>
  <c r="K126" i="2" s="1"/>
  <c r="E127" i="2"/>
  <c r="F127" i="2"/>
  <c r="G127" i="2" s="1"/>
  <c r="K127" i="2" s="1"/>
  <c r="E128" i="2"/>
  <c r="F128" i="2" s="1"/>
  <c r="G128" i="2" s="1"/>
  <c r="K128" i="2" s="1"/>
  <c r="E129" i="2"/>
  <c r="F129" i="2"/>
  <c r="G129" i="2" s="1"/>
  <c r="K129" i="2" s="1"/>
  <c r="E130" i="2"/>
  <c r="F130" i="2"/>
  <c r="G130" i="2"/>
  <c r="J130" i="2" s="1"/>
  <c r="E131" i="2"/>
  <c r="F131" i="2" s="1"/>
  <c r="G131" i="2" s="1"/>
  <c r="J131" i="2" s="1"/>
  <c r="E132" i="2"/>
  <c r="F132" i="2"/>
  <c r="G132" i="2" s="1"/>
  <c r="K132" i="2" s="1"/>
  <c r="E133" i="2"/>
  <c r="F133" i="2"/>
  <c r="G133" i="2" s="1"/>
  <c r="J133" i="2" s="1"/>
  <c r="E134" i="2"/>
  <c r="F134" i="2"/>
  <c r="G134" i="2" s="1"/>
  <c r="K134" i="2" s="1"/>
  <c r="E135" i="2"/>
  <c r="F135" i="2" s="1"/>
  <c r="G135" i="2" s="1"/>
  <c r="K135" i="2" s="1"/>
  <c r="E137" i="2"/>
  <c r="F137" i="2" s="1"/>
  <c r="G137" i="2" s="1"/>
  <c r="K137" i="2" s="1"/>
  <c r="E138" i="2"/>
  <c r="F138" i="2" s="1"/>
  <c r="G138" i="2" s="1"/>
  <c r="K138" i="2" s="1"/>
  <c r="E139" i="2"/>
  <c r="F139" i="2" s="1"/>
  <c r="G139" i="2" s="1"/>
  <c r="K139" i="2" s="1"/>
  <c r="E140" i="2"/>
  <c r="F140" i="2" s="1"/>
  <c r="G140" i="2" s="1"/>
  <c r="K140" i="2" s="1"/>
  <c r="E141" i="2"/>
  <c r="F141" i="2" s="1"/>
  <c r="G141" i="2" s="1"/>
  <c r="K141" i="2" s="1"/>
  <c r="E142" i="2"/>
  <c r="F142" i="2" s="1"/>
  <c r="G142" i="2" s="1"/>
  <c r="J142" i="2" s="1"/>
  <c r="E143" i="2"/>
  <c r="F143" i="2" s="1"/>
  <c r="G143" i="2" s="1"/>
  <c r="J143" i="2" s="1"/>
  <c r="E144" i="2"/>
  <c r="F144" i="2" s="1"/>
  <c r="G144" i="2" s="1"/>
  <c r="J144" i="2" s="1"/>
  <c r="E145" i="2"/>
  <c r="F145" i="2"/>
  <c r="G145" i="2" s="1"/>
  <c r="J145" i="2" s="1"/>
  <c r="E146" i="2"/>
  <c r="F146" i="2"/>
  <c r="G146" i="2" s="1"/>
  <c r="J146" i="2" s="1"/>
  <c r="E147" i="2"/>
  <c r="F147" i="2"/>
  <c r="G147" i="2" s="1"/>
  <c r="J147" i="2" s="1"/>
  <c r="E148" i="2"/>
  <c r="F148" i="2"/>
  <c r="G148" i="2" s="1"/>
  <c r="K148" i="2" s="1"/>
  <c r="E149" i="2"/>
  <c r="F149" i="2" s="1"/>
  <c r="G149" i="2" s="1"/>
  <c r="K149" i="2" s="1"/>
  <c r="E150" i="2"/>
  <c r="F150" i="2"/>
  <c r="G150" i="2" s="1"/>
  <c r="K150" i="2" s="1"/>
  <c r="E151" i="2"/>
  <c r="F151" i="2"/>
  <c r="G151" i="2"/>
  <c r="K151" i="2" s="1"/>
  <c r="E136" i="2"/>
  <c r="F136" i="2" s="1"/>
  <c r="U136" i="2" s="1"/>
  <c r="Q168" i="2"/>
  <c r="Q156" i="2"/>
  <c r="Q159" i="2"/>
  <c r="Q160" i="2"/>
  <c r="Q161" i="2"/>
  <c r="Q162" i="2"/>
  <c r="Q163" i="2"/>
  <c r="Q164" i="2"/>
  <c r="Q166" i="2"/>
  <c r="E114" i="2"/>
  <c r="F114" i="2"/>
  <c r="G114" i="2" s="1"/>
  <c r="J114" i="2" s="1"/>
  <c r="E115" i="2"/>
  <c r="F115" i="2" s="1"/>
  <c r="G115" i="2" s="1"/>
  <c r="J115" i="2" s="1"/>
  <c r="E116" i="2"/>
  <c r="F116" i="2" s="1"/>
  <c r="G116" i="2" s="1"/>
  <c r="K116" i="2" s="1"/>
  <c r="E117" i="2"/>
  <c r="F117" i="2" s="1"/>
  <c r="G117" i="2" s="1"/>
  <c r="K117" i="2" s="1"/>
  <c r="E118" i="2"/>
  <c r="F118" i="2" s="1"/>
  <c r="G118" i="2" s="1"/>
  <c r="K118" i="2" s="1"/>
  <c r="E119" i="2"/>
  <c r="F119" i="2"/>
  <c r="G119" i="2" s="1"/>
  <c r="K119" i="2" s="1"/>
  <c r="Q149" i="2"/>
  <c r="Q150" i="2"/>
  <c r="Q148" i="2"/>
  <c r="Q152" i="2"/>
  <c r="Q155" i="2"/>
  <c r="Q151" i="2"/>
  <c r="Q153" i="2"/>
  <c r="Q154" i="2"/>
  <c r="E21" i="2"/>
  <c r="F21" i="2" s="1"/>
  <c r="G21" i="2" s="1"/>
  <c r="I21" i="2" s="1"/>
  <c r="E22" i="2"/>
  <c r="F22" i="2"/>
  <c r="G22" i="2" s="1"/>
  <c r="I22" i="2" s="1"/>
  <c r="E23" i="2"/>
  <c r="F23" i="2" s="1"/>
  <c r="G23" i="2" s="1"/>
  <c r="I23" i="2" s="1"/>
  <c r="E24" i="2"/>
  <c r="F24" i="2" s="1"/>
  <c r="G24" i="2" s="1"/>
  <c r="I24" i="2" s="1"/>
  <c r="E25" i="2"/>
  <c r="F25" i="2"/>
  <c r="G25" i="2" s="1"/>
  <c r="I25" i="2" s="1"/>
  <c r="E26" i="2"/>
  <c r="F26" i="2" s="1"/>
  <c r="G26" i="2" s="1"/>
  <c r="I26" i="2" s="1"/>
  <c r="E27" i="2"/>
  <c r="F27" i="2" s="1"/>
  <c r="G27" i="2" s="1"/>
  <c r="I27" i="2" s="1"/>
  <c r="E28" i="2"/>
  <c r="F28" i="2" s="1"/>
  <c r="G28" i="2" s="1"/>
  <c r="I28" i="2" s="1"/>
  <c r="E29" i="2"/>
  <c r="F29" i="2"/>
  <c r="G29" i="2" s="1"/>
  <c r="I29" i="2" s="1"/>
  <c r="E30" i="2"/>
  <c r="F30" i="2" s="1"/>
  <c r="G30" i="2" s="1"/>
  <c r="I30" i="2" s="1"/>
  <c r="E31" i="2"/>
  <c r="F31" i="2" s="1"/>
  <c r="G31" i="2" s="1"/>
  <c r="I31" i="2" s="1"/>
  <c r="E32" i="2"/>
  <c r="F32" i="2" s="1"/>
  <c r="G32" i="2" s="1"/>
  <c r="I32" i="2" s="1"/>
  <c r="E33" i="2"/>
  <c r="F33" i="2"/>
  <c r="G33" i="2" s="1"/>
  <c r="I33" i="2" s="1"/>
  <c r="E34" i="2"/>
  <c r="F34" i="2" s="1"/>
  <c r="G34" i="2" s="1"/>
  <c r="I34" i="2" s="1"/>
  <c r="E35" i="2"/>
  <c r="F35" i="2"/>
  <c r="G35" i="2" s="1"/>
  <c r="I35" i="2" s="1"/>
  <c r="E36" i="2"/>
  <c r="F36" i="2" s="1"/>
  <c r="G36" i="2" s="1"/>
  <c r="I36" i="2" s="1"/>
  <c r="E37" i="2"/>
  <c r="F37" i="2"/>
  <c r="G37" i="2" s="1"/>
  <c r="I37" i="2" s="1"/>
  <c r="E38" i="2"/>
  <c r="F38" i="2" s="1"/>
  <c r="G38" i="2" s="1"/>
  <c r="I38" i="2" s="1"/>
  <c r="E39" i="2"/>
  <c r="F39" i="2" s="1"/>
  <c r="G39" i="2" s="1"/>
  <c r="I39" i="2" s="1"/>
  <c r="E40" i="2"/>
  <c r="F40" i="2" s="1"/>
  <c r="G40" i="2" s="1"/>
  <c r="I40" i="2" s="1"/>
  <c r="E46" i="2"/>
  <c r="F46" i="2"/>
  <c r="G46" i="2" s="1"/>
  <c r="I46" i="2" s="1"/>
  <c r="E47" i="2"/>
  <c r="F47" i="2" s="1"/>
  <c r="G47" i="2" s="1"/>
  <c r="I47" i="2" s="1"/>
  <c r="E50" i="2"/>
  <c r="F50" i="2"/>
  <c r="G50" i="2" s="1"/>
  <c r="I50" i="2" s="1"/>
  <c r="E51" i="2"/>
  <c r="F51" i="2"/>
  <c r="G51" i="2" s="1"/>
  <c r="I51" i="2" s="1"/>
  <c r="E52" i="2"/>
  <c r="F52" i="2"/>
  <c r="G52" i="2" s="1"/>
  <c r="I52" i="2" s="1"/>
  <c r="E53" i="2"/>
  <c r="F53" i="2"/>
  <c r="G53" i="2" s="1"/>
  <c r="I53" i="2" s="1"/>
  <c r="E54" i="2"/>
  <c r="F54" i="2" s="1"/>
  <c r="G54" i="2" s="1"/>
  <c r="I54" i="2" s="1"/>
  <c r="E55" i="2"/>
  <c r="F55" i="2"/>
  <c r="G55" i="2" s="1"/>
  <c r="I55" i="2" s="1"/>
  <c r="E56" i="2"/>
  <c r="F56" i="2"/>
  <c r="G56" i="2"/>
  <c r="I56" i="2" s="1"/>
  <c r="E57" i="2"/>
  <c r="F57" i="2" s="1"/>
  <c r="G57" i="2" s="1"/>
  <c r="I57" i="2" s="1"/>
  <c r="E58" i="2"/>
  <c r="F58" i="2" s="1"/>
  <c r="G58" i="2" s="1"/>
  <c r="I58" i="2" s="1"/>
  <c r="E59" i="2"/>
  <c r="F59" i="2"/>
  <c r="G59" i="2" s="1"/>
  <c r="I59" i="2" s="1"/>
  <c r="E60" i="2"/>
  <c r="F60" i="2" s="1"/>
  <c r="G60" i="2" s="1"/>
  <c r="I60" i="2" s="1"/>
  <c r="E61" i="2"/>
  <c r="F61" i="2" s="1"/>
  <c r="G61" i="2" s="1"/>
  <c r="I61" i="2" s="1"/>
  <c r="E66" i="2"/>
  <c r="F66" i="2" s="1"/>
  <c r="G66" i="2" s="1"/>
  <c r="I66" i="2" s="1"/>
  <c r="E68" i="2"/>
  <c r="F68" i="2"/>
  <c r="G68" i="2"/>
  <c r="I68" i="2" s="1"/>
  <c r="E70" i="2"/>
  <c r="F70" i="2" s="1"/>
  <c r="G70" i="2" s="1"/>
  <c r="I70" i="2" s="1"/>
  <c r="E71" i="2"/>
  <c r="F71" i="2"/>
  <c r="G71" i="2" s="1"/>
  <c r="K71" i="2" s="1"/>
  <c r="E72" i="2"/>
  <c r="F72" i="2" s="1"/>
  <c r="G72" i="2" s="1"/>
  <c r="K72" i="2" s="1"/>
  <c r="E74" i="2"/>
  <c r="F74" i="2"/>
  <c r="G74" i="2"/>
  <c r="K74" i="2" s="1"/>
  <c r="E75" i="2"/>
  <c r="F75" i="2" s="1"/>
  <c r="G75" i="2" s="1"/>
  <c r="K75" i="2" s="1"/>
  <c r="E76" i="2"/>
  <c r="F76" i="2"/>
  <c r="G76" i="2" s="1"/>
  <c r="K76" i="2" s="1"/>
  <c r="E77" i="2"/>
  <c r="F77" i="2" s="1"/>
  <c r="G77" i="2" s="1"/>
  <c r="K77" i="2" s="1"/>
  <c r="E79" i="2"/>
  <c r="F79" i="2"/>
  <c r="G79" i="2"/>
  <c r="K79" i="2" s="1"/>
  <c r="E85" i="2"/>
  <c r="F85" i="2" s="1"/>
  <c r="G85" i="2" s="1"/>
  <c r="K85" i="2" s="1"/>
  <c r="E86" i="2"/>
  <c r="F86" i="2"/>
  <c r="G86" i="2" s="1"/>
  <c r="K86" i="2" s="1"/>
  <c r="E87" i="2"/>
  <c r="F87" i="2" s="1"/>
  <c r="G87" i="2" s="1"/>
  <c r="K87" i="2" s="1"/>
  <c r="E88" i="2"/>
  <c r="F88" i="2"/>
  <c r="G88" i="2"/>
  <c r="K88" i="2" s="1"/>
  <c r="E90" i="2"/>
  <c r="F90" i="2" s="1"/>
  <c r="G90" i="2" s="1"/>
  <c r="K90" i="2" s="1"/>
  <c r="E97" i="2"/>
  <c r="F97" i="2"/>
  <c r="G97" i="2" s="1"/>
  <c r="K97" i="2" s="1"/>
  <c r="E98" i="2"/>
  <c r="F98" i="2" s="1"/>
  <c r="G98" i="2" s="1"/>
  <c r="K98" i="2" s="1"/>
  <c r="E100" i="2"/>
  <c r="F100" i="2" s="1"/>
  <c r="G100" i="2" s="1"/>
  <c r="K100" i="2" s="1"/>
  <c r="E104" i="2"/>
  <c r="F104" i="2" s="1"/>
  <c r="G104" i="2" s="1"/>
  <c r="K104" i="2" s="1"/>
  <c r="E62" i="2"/>
  <c r="F62" i="2" s="1"/>
  <c r="G62" i="2" s="1"/>
  <c r="J62" i="2" s="1"/>
  <c r="E63" i="2"/>
  <c r="F63" i="2" s="1"/>
  <c r="G63" i="2" s="1"/>
  <c r="J63" i="2" s="1"/>
  <c r="E64" i="2"/>
  <c r="F64" i="2"/>
  <c r="G64" i="2" s="1"/>
  <c r="J64" i="2" s="1"/>
  <c r="E65" i="2"/>
  <c r="F65" i="2"/>
  <c r="G65" i="2"/>
  <c r="J65" i="2" s="1"/>
  <c r="E67" i="2"/>
  <c r="F67" i="2" s="1"/>
  <c r="G67" i="2" s="1"/>
  <c r="J67" i="2" s="1"/>
  <c r="E69" i="2"/>
  <c r="F69" i="2" s="1"/>
  <c r="G69" i="2" s="1"/>
  <c r="J69" i="2" s="1"/>
  <c r="E42" i="2"/>
  <c r="F42" i="2"/>
  <c r="G42" i="2" s="1"/>
  <c r="J42" i="2" s="1"/>
  <c r="E45" i="2"/>
  <c r="F45" i="2" s="1"/>
  <c r="G45" i="2" s="1"/>
  <c r="J45" i="2" s="1"/>
  <c r="E73" i="2"/>
  <c r="F73" i="2" s="1"/>
  <c r="G73" i="2" s="1"/>
  <c r="K73" i="2" s="1"/>
  <c r="E78" i="2"/>
  <c r="F78" i="2" s="1"/>
  <c r="G78" i="2" s="1"/>
  <c r="K78" i="2" s="1"/>
  <c r="E80" i="2"/>
  <c r="F80" i="2" s="1"/>
  <c r="G80" i="2" s="1"/>
  <c r="I80" i="2" s="1"/>
  <c r="E81" i="2"/>
  <c r="F81" i="2" s="1"/>
  <c r="G81" i="2" s="1"/>
  <c r="K81" i="2" s="1"/>
  <c r="E91" i="2"/>
  <c r="F91" i="2"/>
  <c r="G91" i="2" s="1"/>
  <c r="K91" i="2" s="1"/>
  <c r="E92" i="2"/>
  <c r="F92" i="2" s="1"/>
  <c r="G92" i="2" s="1"/>
  <c r="J92" i="2" s="1"/>
  <c r="E93" i="2"/>
  <c r="F93" i="2" s="1"/>
  <c r="G93" i="2" s="1"/>
  <c r="J93" i="2" s="1"/>
  <c r="E89" i="2"/>
  <c r="F89" i="2" s="1"/>
  <c r="G89" i="2" s="1"/>
  <c r="K89" i="2" s="1"/>
  <c r="E94" i="2"/>
  <c r="F94" i="2" s="1"/>
  <c r="G94" i="2" s="1"/>
  <c r="K94" i="2" s="1"/>
  <c r="E95" i="2"/>
  <c r="F95" i="2" s="1"/>
  <c r="G95" i="2" s="1"/>
  <c r="J95" i="2" s="1"/>
  <c r="E96" i="2"/>
  <c r="F96" i="2"/>
  <c r="G96" i="2" s="1"/>
  <c r="J96" i="2" s="1"/>
  <c r="E102" i="2"/>
  <c r="F102" i="2" s="1"/>
  <c r="G102" i="2" s="1"/>
  <c r="K102" i="2" s="1"/>
  <c r="E99" i="2"/>
  <c r="F99" i="2" s="1"/>
  <c r="G99" i="2" s="1"/>
  <c r="K99" i="2" s="1"/>
  <c r="E101" i="2"/>
  <c r="F101" i="2" s="1"/>
  <c r="G101" i="2" s="1"/>
  <c r="K101" i="2" s="1"/>
  <c r="E103" i="2"/>
  <c r="F103" i="2"/>
  <c r="G103" i="2" s="1"/>
  <c r="K103" i="2" s="1"/>
  <c r="E105" i="2"/>
  <c r="F105" i="2" s="1"/>
  <c r="G105" i="2" s="1"/>
  <c r="K105" i="2" s="1"/>
  <c r="E107" i="2"/>
  <c r="F107" i="2" s="1"/>
  <c r="G107" i="2" s="1"/>
  <c r="K107" i="2" s="1"/>
  <c r="E108" i="2"/>
  <c r="E29" i="3" s="1"/>
  <c r="E110" i="2"/>
  <c r="F110" i="2" s="1"/>
  <c r="G110" i="2" s="1"/>
  <c r="K110" i="2" s="1"/>
  <c r="E111" i="2"/>
  <c r="F111" i="2" s="1"/>
  <c r="G111" i="2" s="1"/>
  <c r="K111" i="2" s="1"/>
  <c r="E106" i="2"/>
  <c r="F106" i="2" s="1"/>
  <c r="G106" i="2" s="1"/>
  <c r="K106" i="2" s="1"/>
  <c r="E109" i="2"/>
  <c r="F109" i="2" s="1"/>
  <c r="G109" i="2" s="1"/>
  <c r="K109" i="2" s="1"/>
  <c r="E113" i="2"/>
  <c r="F113" i="2" s="1"/>
  <c r="G113" i="2" s="1"/>
  <c r="K113" i="2" s="1"/>
  <c r="E112" i="2"/>
  <c r="F112" i="2" s="1"/>
  <c r="G112" i="2" s="1"/>
  <c r="K112" i="2" s="1"/>
  <c r="E41" i="2"/>
  <c r="F41" i="2" s="1"/>
  <c r="G41" i="2" s="1"/>
  <c r="J41" i="2" s="1"/>
  <c r="E43" i="2"/>
  <c r="F43" i="2" s="1"/>
  <c r="G43" i="2" s="1"/>
  <c r="J43" i="2" s="1"/>
  <c r="E44" i="2"/>
  <c r="F44" i="2" s="1"/>
  <c r="G44" i="2" s="1"/>
  <c r="J44" i="2" s="1"/>
  <c r="E48" i="2"/>
  <c r="F48" i="2" s="1"/>
  <c r="G48" i="2" s="1"/>
  <c r="J48" i="2" s="1"/>
  <c r="E49" i="2"/>
  <c r="F49" i="2" s="1"/>
  <c r="G49" i="2" s="1"/>
  <c r="J49" i="2" s="1"/>
  <c r="E82" i="2"/>
  <c r="F82" i="2" s="1"/>
  <c r="E83" i="2"/>
  <c r="F83" i="2" s="1"/>
  <c r="E84" i="2"/>
  <c r="E15" i="3" s="1"/>
  <c r="Q141" i="2"/>
  <c r="Q140" i="2"/>
  <c r="Q139" i="2"/>
  <c r="Q138" i="2"/>
  <c r="Q135" i="2"/>
  <c r="Q134" i="2"/>
  <c r="Q129" i="2"/>
  <c r="Q128" i="2"/>
  <c r="Q127" i="2"/>
  <c r="Q126" i="2"/>
  <c r="Q120" i="2"/>
  <c r="Q119" i="2"/>
  <c r="Q118" i="2"/>
  <c r="Q116" i="2"/>
  <c r="Q104" i="2"/>
  <c r="Q100" i="2"/>
  <c r="Q98" i="2"/>
  <c r="Q97" i="2"/>
  <c r="Q90" i="2"/>
  <c r="Q88" i="2"/>
  <c r="Q87" i="2"/>
  <c r="Q86" i="2"/>
  <c r="Q85" i="2"/>
  <c r="Q79" i="2"/>
  <c r="Q77" i="2"/>
  <c r="Q76" i="2"/>
  <c r="Q75" i="2"/>
  <c r="Q74" i="2"/>
  <c r="Q72" i="2"/>
  <c r="Q71" i="2"/>
  <c r="Q70" i="2"/>
  <c r="Q68" i="2"/>
  <c r="Q66" i="2"/>
  <c r="Q61" i="2"/>
  <c r="Q60" i="2"/>
  <c r="Q59" i="2"/>
  <c r="Q58" i="2"/>
  <c r="Q57" i="2"/>
  <c r="Q56" i="2"/>
  <c r="Q55" i="2"/>
  <c r="Q54" i="2"/>
  <c r="Q53" i="2"/>
  <c r="Q52" i="2"/>
  <c r="Q51" i="2"/>
  <c r="Q50" i="2"/>
  <c r="Q47" i="2"/>
  <c r="Q46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147" i="2"/>
  <c r="Q146" i="2"/>
  <c r="Q145" i="2"/>
  <c r="Q144" i="2"/>
  <c r="G126" i="3"/>
  <c r="C126" i="3"/>
  <c r="E126" i="3"/>
  <c r="G125" i="3"/>
  <c r="C125" i="3"/>
  <c r="E125" i="3"/>
  <c r="G124" i="3"/>
  <c r="C124" i="3"/>
  <c r="E124" i="3"/>
  <c r="G123" i="3"/>
  <c r="C123" i="3"/>
  <c r="E123" i="3"/>
  <c r="G49" i="3"/>
  <c r="C49" i="3"/>
  <c r="E49" i="3"/>
  <c r="G48" i="3"/>
  <c r="C48" i="3"/>
  <c r="E48" i="3"/>
  <c r="G122" i="3"/>
  <c r="C122" i="3"/>
  <c r="G121" i="3"/>
  <c r="C121" i="3"/>
  <c r="E121" i="3"/>
  <c r="G120" i="3"/>
  <c r="C120" i="3"/>
  <c r="E120" i="3"/>
  <c r="G119" i="3"/>
  <c r="C119" i="3"/>
  <c r="E119" i="3"/>
  <c r="G47" i="3"/>
  <c r="C47" i="3"/>
  <c r="E47" i="3"/>
  <c r="G118" i="3"/>
  <c r="C118" i="3"/>
  <c r="G117" i="3"/>
  <c r="C117" i="3"/>
  <c r="E117" i="3"/>
  <c r="G46" i="3"/>
  <c r="C46" i="3"/>
  <c r="E46" i="3"/>
  <c r="G45" i="3"/>
  <c r="C45" i="3"/>
  <c r="E45" i="3"/>
  <c r="G44" i="3"/>
  <c r="C44" i="3"/>
  <c r="E44" i="3"/>
  <c r="G43" i="3"/>
  <c r="C43" i="3"/>
  <c r="E43" i="3"/>
  <c r="G116" i="3"/>
  <c r="C116" i="3"/>
  <c r="E116" i="3"/>
  <c r="G115" i="3"/>
  <c r="C115" i="3"/>
  <c r="E115" i="3"/>
  <c r="G114" i="3"/>
  <c r="C114" i="3"/>
  <c r="E114" i="3"/>
  <c r="G113" i="3"/>
  <c r="C113" i="3"/>
  <c r="E113" i="3"/>
  <c r="G42" i="3"/>
  <c r="C42" i="3"/>
  <c r="E42" i="3"/>
  <c r="G41" i="3"/>
  <c r="C41" i="3"/>
  <c r="E41" i="3"/>
  <c r="G40" i="3"/>
  <c r="C40" i="3"/>
  <c r="E40" i="3"/>
  <c r="G39" i="3"/>
  <c r="C39" i="3"/>
  <c r="E39" i="3"/>
  <c r="G38" i="3"/>
  <c r="C38" i="3"/>
  <c r="G112" i="3"/>
  <c r="C112" i="3"/>
  <c r="E112" i="3"/>
  <c r="G111" i="3"/>
  <c r="C111" i="3"/>
  <c r="E111" i="3"/>
  <c r="G110" i="3"/>
  <c r="C110" i="3"/>
  <c r="E110" i="3"/>
  <c r="G37" i="3"/>
  <c r="C37" i="3"/>
  <c r="G109" i="3"/>
  <c r="C109" i="3"/>
  <c r="G36" i="3"/>
  <c r="C36" i="3"/>
  <c r="E36" i="3"/>
  <c r="G35" i="3"/>
  <c r="C35" i="3"/>
  <c r="E35" i="3"/>
  <c r="G34" i="3"/>
  <c r="C34" i="3"/>
  <c r="E34" i="3"/>
  <c r="G33" i="3"/>
  <c r="C33" i="3"/>
  <c r="G32" i="3"/>
  <c r="C32" i="3"/>
  <c r="E32" i="3"/>
  <c r="G31" i="3"/>
  <c r="C31" i="3"/>
  <c r="E31" i="3"/>
  <c r="G30" i="3"/>
  <c r="C30" i="3"/>
  <c r="E30" i="3"/>
  <c r="G29" i="3"/>
  <c r="C29" i="3"/>
  <c r="G28" i="3"/>
  <c r="C28" i="3"/>
  <c r="E28" i="3"/>
  <c r="G27" i="3"/>
  <c r="C27" i="3"/>
  <c r="G26" i="3"/>
  <c r="C26" i="3"/>
  <c r="G108" i="3"/>
  <c r="C108" i="3"/>
  <c r="G25" i="3"/>
  <c r="C25" i="3"/>
  <c r="E25" i="3"/>
  <c r="G24" i="3"/>
  <c r="C24" i="3"/>
  <c r="G107" i="3"/>
  <c r="C107" i="3"/>
  <c r="E107" i="3"/>
  <c r="G106" i="3"/>
  <c r="C106" i="3"/>
  <c r="E106" i="3"/>
  <c r="G23" i="3"/>
  <c r="C23" i="3"/>
  <c r="E23" i="3"/>
  <c r="G105" i="3"/>
  <c r="C105" i="3"/>
  <c r="E105" i="3"/>
  <c r="G104" i="3"/>
  <c r="C104" i="3"/>
  <c r="E104" i="3"/>
  <c r="G22" i="3"/>
  <c r="C22" i="3"/>
  <c r="E22" i="3"/>
  <c r="G21" i="3"/>
  <c r="C21" i="3"/>
  <c r="E21" i="3"/>
  <c r="G20" i="3"/>
  <c r="C20" i="3"/>
  <c r="E20" i="3"/>
  <c r="G19" i="3"/>
  <c r="C19" i="3"/>
  <c r="E19" i="3"/>
  <c r="G18" i="3"/>
  <c r="C18" i="3"/>
  <c r="E18" i="3"/>
  <c r="G17" i="3"/>
  <c r="C17" i="3"/>
  <c r="E17" i="3"/>
  <c r="G103" i="3"/>
  <c r="C103" i="3"/>
  <c r="G16" i="3"/>
  <c r="C16" i="3"/>
  <c r="G102" i="3"/>
  <c r="C102" i="3"/>
  <c r="E102" i="3"/>
  <c r="G101" i="3"/>
  <c r="C101" i="3"/>
  <c r="E101" i="3"/>
  <c r="G100" i="3"/>
  <c r="C100" i="3"/>
  <c r="E100" i="3"/>
  <c r="G99" i="3"/>
  <c r="C99" i="3"/>
  <c r="G15" i="3"/>
  <c r="C15" i="3"/>
  <c r="G14" i="3"/>
  <c r="C14" i="3"/>
  <c r="G13" i="3"/>
  <c r="C13" i="3"/>
  <c r="E13" i="3"/>
  <c r="G12" i="3"/>
  <c r="C12" i="3"/>
  <c r="E12" i="3"/>
  <c r="G98" i="3"/>
  <c r="C98" i="3"/>
  <c r="E98" i="3"/>
  <c r="G97" i="3"/>
  <c r="C97" i="3"/>
  <c r="E97" i="3"/>
  <c r="G96" i="3"/>
  <c r="C96" i="3"/>
  <c r="E96" i="3"/>
  <c r="G95" i="3"/>
  <c r="C95" i="3"/>
  <c r="G94" i="3"/>
  <c r="C94" i="3"/>
  <c r="E94" i="3"/>
  <c r="G93" i="3"/>
  <c r="C93" i="3"/>
  <c r="G92" i="3"/>
  <c r="C92" i="3"/>
  <c r="E92" i="3"/>
  <c r="G91" i="3"/>
  <c r="C91" i="3"/>
  <c r="G90" i="3"/>
  <c r="C90" i="3"/>
  <c r="E90" i="3"/>
  <c r="G89" i="3"/>
  <c r="C89" i="3"/>
  <c r="E89" i="3"/>
  <c r="G88" i="3"/>
  <c r="C88" i="3"/>
  <c r="E88" i="3"/>
  <c r="G87" i="3"/>
  <c r="C87" i="3"/>
  <c r="G11" i="3"/>
  <c r="C11" i="3"/>
  <c r="E11" i="3"/>
  <c r="G86" i="3"/>
  <c r="C86" i="3"/>
  <c r="E86" i="3"/>
  <c r="G85" i="3"/>
  <c r="C85" i="3"/>
  <c r="E85" i="3"/>
  <c r="G84" i="3"/>
  <c r="C84" i="3"/>
  <c r="E84" i="3"/>
  <c r="G83" i="3"/>
  <c r="C83" i="3"/>
  <c r="E83" i="3"/>
  <c r="G82" i="3"/>
  <c r="C82" i="3"/>
  <c r="G81" i="3"/>
  <c r="C81" i="3"/>
  <c r="E81" i="3"/>
  <c r="G80" i="3"/>
  <c r="C80" i="3"/>
  <c r="E80" i="3"/>
  <c r="G79" i="3"/>
  <c r="C79" i="3"/>
  <c r="E79" i="3"/>
  <c r="G78" i="3"/>
  <c r="C78" i="3"/>
  <c r="E78" i="3"/>
  <c r="G77" i="3"/>
  <c r="C77" i="3"/>
  <c r="E77" i="3"/>
  <c r="G76" i="3"/>
  <c r="C76" i="3"/>
  <c r="E76" i="3"/>
  <c r="G75" i="3"/>
  <c r="C75" i="3"/>
  <c r="E75" i="3"/>
  <c r="G74" i="3"/>
  <c r="C74" i="3"/>
  <c r="E74" i="3"/>
  <c r="G73" i="3"/>
  <c r="C73" i="3"/>
  <c r="E73" i="3"/>
  <c r="G72" i="3"/>
  <c r="C72" i="3"/>
  <c r="E72" i="3"/>
  <c r="G71" i="3"/>
  <c r="C71" i="3"/>
  <c r="E71" i="3"/>
  <c r="G70" i="3"/>
  <c r="C70" i="3"/>
  <c r="E70" i="3"/>
  <c r="G69" i="3"/>
  <c r="C69" i="3"/>
  <c r="G68" i="3"/>
  <c r="C68" i="3"/>
  <c r="E68" i="3"/>
  <c r="G67" i="3"/>
  <c r="C67" i="3"/>
  <c r="E67" i="3"/>
  <c r="G66" i="3"/>
  <c r="C66" i="3"/>
  <c r="E66" i="3"/>
  <c r="G65" i="3"/>
  <c r="C65" i="3"/>
  <c r="E65" i="3"/>
  <c r="G64" i="3"/>
  <c r="C64" i="3"/>
  <c r="E64" i="3"/>
  <c r="G63" i="3"/>
  <c r="C63" i="3"/>
  <c r="E63" i="3"/>
  <c r="G62" i="3"/>
  <c r="C62" i="3"/>
  <c r="E62" i="3"/>
  <c r="G61" i="3"/>
  <c r="C61" i="3"/>
  <c r="E61" i="3"/>
  <c r="G60" i="3"/>
  <c r="C60" i="3"/>
  <c r="E60" i="3"/>
  <c r="G59" i="3"/>
  <c r="C59" i="3"/>
  <c r="G58" i="3"/>
  <c r="C58" i="3"/>
  <c r="E58" i="3"/>
  <c r="G57" i="3"/>
  <c r="C57" i="3"/>
  <c r="E57" i="3"/>
  <c r="G56" i="3"/>
  <c r="C56" i="3"/>
  <c r="E56" i="3"/>
  <c r="G55" i="3"/>
  <c r="C55" i="3"/>
  <c r="E55" i="3"/>
  <c r="G54" i="3"/>
  <c r="C54" i="3"/>
  <c r="E54" i="3"/>
  <c r="G53" i="3"/>
  <c r="C53" i="3"/>
  <c r="E53" i="3"/>
  <c r="G52" i="3"/>
  <c r="C52" i="3"/>
  <c r="E52" i="3"/>
  <c r="G51" i="3"/>
  <c r="C51" i="3"/>
  <c r="E51" i="3"/>
  <c r="G50" i="3"/>
  <c r="C50" i="3"/>
  <c r="E50" i="3"/>
  <c r="H126" i="3"/>
  <c r="D126" i="3"/>
  <c r="B126" i="3"/>
  <c r="A126" i="3"/>
  <c r="H125" i="3"/>
  <c r="D125" i="3"/>
  <c r="B125" i="3"/>
  <c r="A125" i="3"/>
  <c r="H124" i="3"/>
  <c r="D124" i="3"/>
  <c r="B124" i="3"/>
  <c r="A124" i="3"/>
  <c r="H123" i="3"/>
  <c r="D123" i="3"/>
  <c r="B123" i="3"/>
  <c r="A123" i="3"/>
  <c r="H49" i="3"/>
  <c r="D49" i="3"/>
  <c r="B49" i="3"/>
  <c r="A49" i="3"/>
  <c r="H48" i="3"/>
  <c r="D48" i="3"/>
  <c r="B48" i="3"/>
  <c r="A48" i="3"/>
  <c r="H122" i="3"/>
  <c r="D122" i="3"/>
  <c r="B122" i="3"/>
  <c r="A122" i="3"/>
  <c r="H121" i="3"/>
  <c r="D121" i="3"/>
  <c r="B121" i="3"/>
  <c r="A121" i="3"/>
  <c r="H120" i="3"/>
  <c r="D120" i="3"/>
  <c r="B120" i="3"/>
  <c r="A120" i="3"/>
  <c r="H119" i="3"/>
  <c r="D119" i="3"/>
  <c r="B119" i="3"/>
  <c r="A119" i="3"/>
  <c r="H47" i="3"/>
  <c r="D47" i="3"/>
  <c r="B47" i="3"/>
  <c r="A47" i="3"/>
  <c r="H118" i="3"/>
  <c r="D118" i="3"/>
  <c r="B118" i="3"/>
  <c r="A118" i="3"/>
  <c r="H117" i="3"/>
  <c r="D117" i="3"/>
  <c r="B117" i="3"/>
  <c r="A117" i="3"/>
  <c r="H46" i="3"/>
  <c r="D46" i="3"/>
  <c r="B46" i="3"/>
  <c r="A46" i="3"/>
  <c r="H45" i="3"/>
  <c r="D45" i="3"/>
  <c r="B45" i="3"/>
  <c r="A45" i="3"/>
  <c r="H44" i="3"/>
  <c r="D44" i="3"/>
  <c r="B44" i="3"/>
  <c r="A44" i="3"/>
  <c r="H43" i="3"/>
  <c r="D43" i="3"/>
  <c r="B43" i="3"/>
  <c r="A43" i="3"/>
  <c r="H116" i="3"/>
  <c r="D116" i="3"/>
  <c r="B116" i="3"/>
  <c r="A116" i="3"/>
  <c r="H115" i="3"/>
  <c r="D115" i="3"/>
  <c r="B115" i="3"/>
  <c r="A115" i="3"/>
  <c r="H114" i="3"/>
  <c r="D114" i="3"/>
  <c r="B114" i="3"/>
  <c r="A114" i="3"/>
  <c r="H113" i="3"/>
  <c r="D113" i="3"/>
  <c r="B113" i="3"/>
  <c r="A113" i="3"/>
  <c r="H42" i="3"/>
  <c r="D42" i="3"/>
  <c r="B42" i="3"/>
  <c r="A42" i="3"/>
  <c r="H41" i="3"/>
  <c r="D41" i="3"/>
  <c r="B41" i="3"/>
  <c r="A41" i="3"/>
  <c r="H40" i="3"/>
  <c r="D40" i="3"/>
  <c r="B40" i="3"/>
  <c r="A40" i="3"/>
  <c r="H39" i="3"/>
  <c r="D39" i="3"/>
  <c r="B39" i="3"/>
  <c r="A39" i="3"/>
  <c r="H38" i="3"/>
  <c r="D38" i="3"/>
  <c r="B38" i="3"/>
  <c r="A38" i="3"/>
  <c r="H112" i="3"/>
  <c r="D112" i="3"/>
  <c r="B112" i="3"/>
  <c r="A112" i="3"/>
  <c r="H111" i="3"/>
  <c r="D111" i="3"/>
  <c r="B111" i="3"/>
  <c r="A111" i="3"/>
  <c r="H110" i="3"/>
  <c r="D110" i="3"/>
  <c r="B110" i="3"/>
  <c r="A110" i="3"/>
  <c r="H37" i="3"/>
  <c r="D37" i="3"/>
  <c r="B37" i="3"/>
  <c r="A37" i="3"/>
  <c r="H109" i="3"/>
  <c r="D109" i="3"/>
  <c r="B109" i="3"/>
  <c r="A109" i="3"/>
  <c r="H36" i="3"/>
  <c r="D36" i="3"/>
  <c r="B36" i="3"/>
  <c r="A36" i="3"/>
  <c r="H35" i="3"/>
  <c r="D35" i="3"/>
  <c r="B35" i="3"/>
  <c r="A35" i="3"/>
  <c r="H34" i="3"/>
  <c r="D34" i="3"/>
  <c r="B34" i="3"/>
  <c r="A34" i="3"/>
  <c r="H33" i="3"/>
  <c r="D33" i="3"/>
  <c r="B33" i="3"/>
  <c r="A33" i="3"/>
  <c r="H32" i="3"/>
  <c r="D32" i="3"/>
  <c r="B32" i="3"/>
  <c r="A32" i="3"/>
  <c r="H31" i="3"/>
  <c r="D31" i="3"/>
  <c r="B31" i="3"/>
  <c r="A31" i="3"/>
  <c r="H30" i="3"/>
  <c r="D30" i="3"/>
  <c r="B30" i="3"/>
  <c r="A30" i="3"/>
  <c r="H29" i="3"/>
  <c r="D29" i="3"/>
  <c r="B29" i="3"/>
  <c r="A29" i="3"/>
  <c r="H28" i="3"/>
  <c r="D28" i="3"/>
  <c r="B28" i="3"/>
  <c r="A28" i="3"/>
  <c r="H27" i="3"/>
  <c r="D27" i="3"/>
  <c r="B27" i="3"/>
  <c r="A27" i="3"/>
  <c r="H26" i="3"/>
  <c r="D26" i="3"/>
  <c r="B26" i="3"/>
  <c r="A26" i="3"/>
  <c r="H108" i="3"/>
  <c r="D108" i="3"/>
  <c r="B108" i="3"/>
  <c r="A108" i="3"/>
  <c r="H25" i="3"/>
  <c r="D25" i="3"/>
  <c r="B25" i="3"/>
  <c r="A25" i="3"/>
  <c r="H24" i="3"/>
  <c r="F24" i="3"/>
  <c r="D24" i="3"/>
  <c r="B24" i="3"/>
  <c r="A24" i="3"/>
  <c r="H107" i="3"/>
  <c r="B107" i="3"/>
  <c r="F107" i="3"/>
  <c r="D107" i="3"/>
  <c r="A107" i="3"/>
  <c r="H106" i="3"/>
  <c r="F106" i="3"/>
  <c r="D106" i="3"/>
  <c r="B106" i="3"/>
  <c r="A106" i="3"/>
  <c r="H23" i="3"/>
  <c r="B23" i="3"/>
  <c r="F23" i="3"/>
  <c r="D23" i="3"/>
  <c r="A23" i="3"/>
  <c r="H105" i="3"/>
  <c r="F105" i="3"/>
  <c r="D105" i="3"/>
  <c r="B105" i="3"/>
  <c r="A105" i="3"/>
  <c r="H104" i="3"/>
  <c r="B104" i="3"/>
  <c r="D104" i="3"/>
  <c r="A104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103" i="3"/>
  <c r="B103" i="3"/>
  <c r="D103" i="3"/>
  <c r="A103" i="3"/>
  <c r="H16" i="3"/>
  <c r="B16" i="3"/>
  <c r="D16" i="3"/>
  <c r="A16" i="3"/>
  <c r="H102" i="3"/>
  <c r="B102" i="3"/>
  <c r="D102" i="3"/>
  <c r="A102" i="3"/>
  <c r="H101" i="3"/>
  <c r="B101" i="3"/>
  <c r="D101" i="3"/>
  <c r="A101" i="3"/>
  <c r="H100" i="3"/>
  <c r="B100" i="3"/>
  <c r="D100" i="3"/>
  <c r="A100" i="3"/>
  <c r="H99" i="3"/>
  <c r="B99" i="3"/>
  <c r="D99" i="3"/>
  <c r="A99" i="3"/>
  <c r="H15" i="3"/>
  <c r="B15" i="3"/>
  <c r="D15" i="3"/>
  <c r="A15" i="3"/>
  <c r="H14" i="3"/>
  <c r="B14" i="3"/>
  <c r="D14" i="3"/>
  <c r="A14" i="3"/>
  <c r="H13" i="3"/>
  <c r="B13" i="3"/>
  <c r="D13" i="3"/>
  <c r="A13" i="3"/>
  <c r="H12" i="3"/>
  <c r="B12" i="3"/>
  <c r="D12" i="3"/>
  <c r="A12" i="3"/>
  <c r="H98" i="3"/>
  <c r="B98" i="3"/>
  <c r="D98" i="3"/>
  <c r="A98" i="3"/>
  <c r="H97" i="3"/>
  <c r="B97" i="3"/>
  <c r="D97" i="3"/>
  <c r="A97" i="3"/>
  <c r="H96" i="3"/>
  <c r="B96" i="3"/>
  <c r="D96" i="3"/>
  <c r="A96" i="3"/>
  <c r="H95" i="3"/>
  <c r="B95" i="3"/>
  <c r="D95" i="3"/>
  <c r="A95" i="3"/>
  <c r="H94" i="3"/>
  <c r="B94" i="3"/>
  <c r="D94" i="3"/>
  <c r="A94" i="3"/>
  <c r="H93" i="3"/>
  <c r="B93" i="3"/>
  <c r="D93" i="3"/>
  <c r="A93" i="3"/>
  <c r="H92" i="3"/>
  <c r="B92" i="3"/>
  <c r="D92" i="3"/>
  <c r="A92" i="3"/>
  <c r="H91" i="3"/>
  <c r="B91" i="3"/>
  <c r="D91" i="3"/>
  <c r="A91" i="3"/>
  <c r="H90" i="3"/>
  <c r="B90" i="3"/>
  <c r="D90" i="3"/>
  <c r="A90" i="3"/>
  <c r="H89" i="3"/>
  <c r="B89" i="3"/>
  <c r="D89" i="3"/>
  <c r="A89" i="3"/>
  <c r="H88" i="3"/>
  <c r="B88" i="3"/>
  <c r="D88" i="3"/>
  <c r="A88" i="3"/>
  <c r="H87" i="3"/>
  <c r="B87" i="3"/>
  <c r="D87" i="3"/>
  <c r="A87" i="3"/>
  <c r="H11" i="3"/>
  <c r="B11" i="3"/>
  <c r="D11" i="3"/>
  <c r="A11" i="3"/>
  <c r="H86" i="3"/>
  <c r="B86" i="3"/>
  <c r="D86" i="3"/>
  <c r="A86" i="3"/>
  <c r="H85" i="3"/>
  <c r="B85" i="3"/>
  <c r="D85" i="3"/>
  <c r="A85" i="3"/>
  <c r="H84" i="3"/>
  <c r="B84" i="3"/>
  <c r="D84" i="3"/>
  <c r="A84" i="3"/>
  <c r="H83" i="3"/>
  <c r="B83" i="3"/>
  <c r="D83" i="3"/>
  <c r="A83" i="3"/>
  <c r="H82" i="3"/>
  <c r="B82" i="3"/>
  <c r="D82" i="3"/>
  <c r="A82" i="3"/>
  <c r="H81" i="3"/>
  <c r="B81" i="3"/>
  <c r="D81" i="3"/>
  <c r="A81" i="3"/>
  <c r="H80" i="3"/>
  <c r="B80" i="3"/>
  <c r="D80" i="3"/>
  <c r="A80" i="3"/>
  <c r="H79" i="3"/>
  <c r="B79" i="3"/>
  <c r="D79" i="3"/>
  <c r="A79" i="3"/>
  <c r="H78" i="3"/>
  <c r="B78" i="3"/>
  <c r="D78" i="3"/>
  <c r="A78" i="3"/>
  <c r="H77" i="3"/>
  <c r="B77" i="3"/>
  <c r="D77" i="3"/>
  <c r="A77" i="3"/>
  <c r="H76" i="3"/>
  <c r="B76" i="3"/>
  <c r="D76" i="3"/>
  <c r="A76" i="3"/>
  <c r="H75" i="3"/>
  <c r="B75" i="3"/>
  <c r="D75" i="3"/>
  <c r="A75" i="3"/>
  <c r="H74" i="3"/>
  <c r="B74" i="3"/>
  <c r="D74" i="3"/>
  <c r="A74" i="3"/>
  <c r="H73" i="3"/>
  <c r="B73" i="3"/>
  <c r="D73" i="3"/>
  <c r="A73" i="3"/>
  <c r="H72" i="3"/>
  <c r="B72" i="3"/>
  <c r="D72" i="3"/>
  <c r="A72" i="3"/>
  <c r="H71" i="3"/>
  <c r="B71" i="3"/>
  <c r="D71" i="3"/>
  <c r="A71" i="3"/>
  <c r="H70" i="3"/>
  <c r="B70" i="3"/>
  <c r="D70" i="3"/>
  <c r="A70" i="3"/>
  <c r="H69" i="3"/>
  <c r="B69" i="3"/>
  <c r="D69" i="3"/>
  <c r="A69" i="3"/>
  <c r="H68" i="3"/>
  <c r="B68" i="3"/>
  <c r="D68" i="3"/>
  <c r="A68" i="3"/>
  <c r="H67" i="3"/>
  <c r="B67" i="3"/>
  <c r="D67" i="3"/>
  <c r="A67" i="3"/>
  <c r="H66" i="3"/>
  <c r="B66" i="3"/>
  <c r="D66" i="3"/>
  <c r="A66" i="3"/>
  <c r="H65" i="3"/>
  <c r="B65" i="3"/>
  <c r="D65" i="3"/>
  <c r="A65" i="3"/>
  <c r="H64" i="3"/>
  <c r="B64" i="3"/>
  <c r="D64" i="3"/>
  <c r="A64" i="3"/>
  <c r="H63" i="3"/>
  <c r="B63" i="3"/>
  <c r="D63" i="3"/>
  <c r="A63" i="3"/>
  <c r="H62" i="3"/>
  <c r="B62" i="3"/>
  <c r="D62" i="3"/>
  <c r="A62" i="3"/>
  <c r="H61" i="3"/>
  <c r="B61" i="3"/>
  <c r="D61" i="3"/>
  <c r="A61" i="3"/>
  <c r="H60" i="3"/>
  <c r="B60" i="3"/>
  <c r="D60" i="3"/>
  <c r="A60" i="3"/>
  <c r="H59" i="3"/>
  <c r="B59" i="3"/>
  <c r="D59" i="3"/>
  <c r="A59" i="3"/>
  <c r="H58" i="3"/>
  <c r="B58" i="3"/>
  <c r="D58" i="3"/>
  <c r="A58" i="3"/>
  <c r="H57" i="3"/>
  <c r="B57" i="3"/>
  <c r="D57" i="3"/>
  <c r="A57" i="3"/>
  <c r="H56" i="3"/>
  <c r="B56" i="3"/>
  <c r="D56" i="3"/>
  <c r="A56" i="3"/>
  <c r="H55" i="3"/>
  <c r="B55" i="3"/>
  <c r="D55" i="3"/>
  <c r="A55" i="3"/>
  <c r="H54" i="3"/>
  <c r="B54" i="3"/>
  <c r="D54" i="3"/>
  <c r="A54" i="3"/>
  <c r="H53" i="3"/>
  <c r="B53" i="3"/>
  <c r="D53" i="3"/>
  <c r="A53" i="3"/>
  <c r="H52" i="3"/>
  <c r="B52" i="3"/>
  <c r="D52" i="3"/>
  <c r="A52" i="3"/>
  <c r="H51" i="3"/>
  <c r="B51" i="3"/>
  <c r="D51" i="3"/>
  <c r="A51" i="3"/>
  <c r="H50" i="3"/>
  <c r="B50" i="3"/>
  <c r="D50" i="3"/>
  <c r="A50" i="3"/>
  <c r="Q142" i="2"/>
  <c r="Q143" i="2"/>
  <c r="Q137" i="2"/>
  <c r="Q133" i="2"/>
  <c r="Q130" i="2"/>
  <c r="Q131" i="2"/>
  <c r="Q136" i="2"/>
  <c r="Q125" i="2"/>
  <c r="Q132" i="2"/>
  <c r="Q114" i="2"/>
  <c r="Q115" i="2"/>
  <c r="Q117" i="2"/>
  <c r="Q122" i="2"/>
  <c r="Q121" i="2"/>
  <c r="Q123" i="2"/>
  <c r="Q124" i="2"/>
  <c r="Q112" i="2"/>
  <c r="F16" i="2"/>
  <c r="F17" i="2" s="1"/>
  <c r="C17" i="2"/>
  <c r="Q109" i="2"/>
  <c r="Q113" i="2"/>
  <c r="Q111" i="2"/>
  <c r="Q110" i="2"/>
  <c r="Q108" i="2"/>
  <c r="Q107" i="2"/>
  <c r="Q81" i="2"/>
  <c r="Q105" i="2"/>
  <c r="Q103" i="2"/>
  <c r="Q106" i="2"/>
  <c r="Q99" i="2"/>
  <c r="Q102" i="2"/>
  <c r="Q101" i="2"/>
  <c r="Q80" i="2"/>
  <c r="Q91" i="2"/>
  <c r="Q95" i="2"/>
  <c r="Q96" i="2"/>
  <c r="Q92" i="2"/>
  <c r="Q93" i="2"/>
  <c r="Q94" i="2"/>
  <c r="Q84" i="2"/>
  <c r="Q83" i="2"/>
  <c r="Q82" i="2"/>
  <c r="Q41" i="2"/>
  <c r="Q42" i="2"/>
  <c r="Q43" i="2"/>
  <c r="Q44" i="2"/>
  <c r="Q45" i="2"/>
  <c r="Q48" i="2"/>
  <c r="Q49" i="2"/>
  <c r="Q62" i="2"/>
  <c r="Q63" i="2"/>
  <c r="Q64" i="2"/>
  <c r="Q65" i="2"/>
  <c r="Q67" i="2"/>
  <c r="Q69" i="2"/>
  <c r="Q73" i="2"/>
  <c r="Q78" i="2"/>
  <c r="Q89" i="2"/>
  <c r="Q36" i="1"/>
  <c r="E36" i="1"/>
  <c r="F36" i="1"/>
  <c r="G36" i="1"/>
  <c r="I36" i="1"/>
  <c r="E22" i="1"/>
  <c r="F22" i="1"/>
  <c r="G22" i="1"/>
  <c r="J22" i="1"/>
  <c r="E25" i="1"/>
  <c r="F25" i="1"/>
  <c r="G25" i="1"/>
  <c r="J25" i="1"/>
  <c r="E21" i="1"/>
  <c r="F21" i="1"/>
  <c r="G21" i="1"/>
  <c r="E23" i="1"/>
  <c r="F23" i="1"/>
  <c r="G23" i="1"/>
  <c r="H23" i="1"/>
  <c r="E24" i="1"/>
  <c r="F24" i="1"/>
  <c r="G24" i="1"/>
  <c r="H24" i="1"/>
  <c r="E26" i="1"/>
  <c r="F26" i="1"/>
  <c r="G26" i="1"/>
  <c r="E27" i="1"/>
  <c r="F27" i="1"/>
  <c r="G27" i="1"/>
  <c r="H27" i="1"/>
  <c r="E28" i="1"/>
  <c r="F28" i="1"/>
  <c r="G28" i="1"/>
  <c r="J28" i="1"/>
  <c r="E29" i="1"/>
  <c r="F29" i="1"/>
  <c r="G29" i="1"/>
  <c r="E30" i="1"/>
  <c r="F30" i="1"/>
  <c r="G30" i="1"/>
  <c r="J30" i="1"/>
  <c r="E31" i="1"/>
  <c r="F31" i="1"/>
  <c r="G31" i="1"/>
  <c r="J31" i="1"/>
  <c r="E32" i="1"/>
  <c r="F32" i="1"/>
  <c r="G32" i="1"/>
  <c r="J32" i="1"/>
  <c r="E33" i="1"/>
  <c r="F33" i="1"/>
  <c r="G33" i="1"/>
  <c r="J33" i="1"/>
  <c r="E34" i="1"/>
  <c r="F34" i="1"/>
  <c r="G34" i="1"/>
  <c r="I34" i="1"/>
  <c r="E35" i="1"/>
  <c r="F35" i="1"/>
  <c r="G35" i="1"/>
  <c r="I35" i="1"/>
  <c r="Q22" i="1"/>
  <c r="Q25" i="1"/>
  <c r="Q28" i="1"/>
  <c r="J29" i="1"/>
  <c r="Q29" i="1"/>
  <c r="Q30" i="1"/>
  <c r="Q31" i="1"/>
  <c r="Q32" i="1"/>
  <c r="Q33" i="1"/>
  <c r="Q23" i="1"/>
  <c r="Q24" i="1"/>
  <c r="H26" i="1"/>
  <c r="Q26" i="1"/>
  <c r="Q27" i="1"/>
  <c r="Q34" i="1"/>
  <c r="Q35" i="1"/>
  <c r="C18" i="1"/>
  <c r="Q21" i="1"/>
  <c r="C11" i="1"/>
  <c r="C12" i="1"/>
  <c r="C16" i="1"/>
  <c r="D18" i="1"/>
  <c r="H21" i="1"/>
  <c r="O21" i="1"/>
  <c r="O22" i="1"/>
  <c r="O28" i="1"/>
  <c r="O26" i="1"/>
  <c r="O36" i="1"/>
  <c r="O31" i="1"/>
  <c r="O35" i="1"/>
  <c r="O29" i="1"/>
  <c r="O27" i="1"/>
  <c r="O25" i="1"/>
  <c r="O33" i="1"/>
  <c r="O32" i="1"/>
  <c r="O24" i="1"/>
  <c r="O30" i="1"/>
  <c r="O34" i="1"/>
  <c r="O23" i="1"/>
  <c r="C12" i="2"/>
  <c r="C11" i="2"/>
  <c r="E82" i="3" l="1"/>
  <c r="E14" i="3"/>
  <c r="E27" i="3"/>
  <c r="E69" i="3"/>
  <c r="E59" i="3"/>
  <c r="E108" i="3"/>
  <c r="E118" i="3"/>
  <c r="E109" i="3"/>
  <c r="E24" i="3"/>
  <c r="E103" i="3"/>
  <c r="F84" i="2"/>
  <c r="C15" i="2" s="1"/>
  <c r="F108" i="2"/>
  <c r="G108" i="2" s="1"/>
  <c r="K108" i="2" s="1"/>
  <c r="E87" i="3"/>
  <c r="E95" i="3"/>
  <c r="E99" i="3"/>
  <c r="E37" i="3"/>
  <c r="E33" i="3"/>
  <c r="E93" i="3"/>
  <c r="E91" i="3"/>
  <c r="E16" i="3"/>
  <c r="E26" i="3"/>
  <c r="E38" i="3"/>
  <c r="E122" i="3"/>
  <c r="O170" i="2"/>
  <c r="O169" i="2"/>
  <c r="O171" i="2"/>
  <c r="C16" i="2"/>
  <c r="D18" i="2" s="1"/>
  <c r="O104" i="2"/>
  <c r="O80" i="2"/>
  <c r="O108" i="2"/>
  <c r="O133" i="2"/>
  <c r="O129" i="2"/>
  <c r="O127" i="2"/>
  <c r="O35" i="2"/>
  <c r="O47" i="2"/>
  <c r="O96" i="2"/>
  <c r="O107" i="2"/>
  <c r="O89" i="2"/>
  <c r="O157" i="2"/>
  <c r="O63" i="2"/>
  <c r="O116" i="2"/>
  <c r="O55" i="2"/>
  <c r="O52" i="2"/>
  <c r="O164" i="2"/>
  <c r="O50" i="2"/>
  <c r="O112" i="2"/>
  <c r="O161" i="2"/>
  <c r="O130" i="2"/>
  <c r="O75" i="2"/>
  <c r="O27" i="2"/>
  <c r="O53" i="2"/>
  <c r="O163" i="2"/>
  <c r="O78" i="2"/>
  <c r="O98" i="2"/>
  <c r="O143" i="2"/>
  <c r="O101" i="2"/>
  <c r="O115" i="2"/>
  <c r="O46" i="2"/>
  <c r="O122" i="2"/>
  <c r="O160" i="2"/>
  <c r="O132" i="2"/>
  <c r="O134" i="2"/>
  <c r="O68" i="2"/>
  <c r="O56" i="2"/>
  <c r="O30" i="2"/>
  <c r="O144" i="2"/>
  <c r="O82" i="2"/>
  <c r="O72" i="2"/>
  <c r="O167" i="2"/>
  <c r="O22" i="2"/>
  <c r="O66" i="2"/>
  <c r="O61" i="2"/>
  <c r="O139" i="2"/>
  <c r="O38" i="2"/>
  <c r="O92" i="2"/>
  <c r="O34" i="2"/>
  <c r="O146" i="2"/>
  <c r="O40" i="2"/>
  <c r="O36" i="2"/>
  <c r="O64" i="2"/>
  <c r="O154" i="2"/>
  <c r="O124" i="2"/>
  <c r="O29" i="2"/>
  <c r="O99" i="2"/>
  <c r="O97" i="2"/>
  <c r="O102" i="2"/>
  <c r="O39" i="2"/>
  <c r="O95" i="2"/>
  <c r="O145" i="2"/>
  <c r="O131" i="2"/>
  <c r="O87" i="2"/>
  <c r="O120" i="2"/>
  <c r="O147" i="2"/>
  <c r="O156" i="2"/>
  <c r="O21" i="2"/>
  <c r="O159" i="2"/>
  <c r="O81" i="2"/>
  <c r="O77" i="2"/>
  <c r="O110" i="2"/>
  <c r="O114" i="2"/>
  <c r="O85" i="2"/>
  <c r="O135" i="2"/>
  <c r="O28" i="2"/>
  <c r="O113" i="2"/>
  <c r="O155" i="2"/>
  <c r="O60" i="2"/>
  <c r="O165" i="2"/>
  <c r="O118" i="2"/>
  <c r="O74" i="2"/>
  <c r="O111" i="2"/>
  <c r="O54" i="2"/>
  <c r="O105" i="2"/>
  <c r="O71" i="2"/>
  <c r="O32" i="2"/>
  <c r="O168" i="2"/>
  <c r="O138" i="2"/>
  <c r="O121" i="2"/>
  <c r="O151" i="2"/>
  <c r="O125" i="2"/>
  <c r="O70" i="2"/>
  <c r="O166" i="2"/>
  <c r="O59" i="2"/>
  <c r="O150" i="2"/>
  <c r="O79" i="2"/>
  <c r="O67" i="2"/>
  <c r="O148" i="2"/>
  <c r="O103" i="2"/>
  <c r="O88" i="2"/>
  <c r="O123" i="2"/>
  <c r="O141" i="2"/>
  <c r="O153" i="2"/>
  <c r="O140" i="2"/>
  <c r="O26" i="2"/>
  <c r="O25" i="2"/>
  <c r="O83" i="2"/>
  <c r="O126" i="2"/>
  <c r="O152" i="2"/>
  <c r="O172" i="2"/>
  <c r="O162" i="2"/>
  <c r="O33" i="2"/>
  <c r="O51" i="2"/>
  <c r="O93" i="2"/>
  <c r="O58" i="2"/>
  <c r="O100" i="2"/>
  <c r="O31" i="2"/>
  <c r="O57" i="2"/>
  <c r="O24" i="2"/>
  <c r="O90" i="2"/>
  <c r="O106" i="2"/>
  <c r="O69" i="2"/>
  <c r="O65" i="2"/>
  <c r="O119" i="2"/>
  <c r="O136" i="2"/>
  <c r="O37" i="2"/>
  <c r="O149" i="2"/>
  <c r="O137" i="2"/>
  <c r="O76" i="2"/>
  <c r="O94" i="2"/>
  <c r="O128" i="2"/>
  <c r="O84" i="2"/>
  <c r="O142" i="2"/>
  <c r="O62" i="2"/>
  <c r="O23" i="2"/>
  <c r="O86" i="2"/>
  <c r="O91" i="2"/>
  <c r="O158" i="2"/>
  <c r="O117" i="2"/>
  <c r="O73" i="2"/>
  <c r="O109" i="2"/>
  <c r="C18" i="2" l="1"/>
  <c r="F18" i="2"/>
  <c r="F19" i="2" s="1"/>
</calcChain>
</file>

<file path=xl/sharedStrings.xml><?xml version="1.0" encoding="utf-8"?>
<sst xmlns="http://schemas.openxmlformats.org/spreadsheetml/2006/main" count="1436" uniqueCount="541">
  <si>
    <t>VSB-063</t>
  </si>
  <si>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</si>
  <si>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</si>
  <si>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</si>
  <si>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</si>
  <si>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</si>
  <si>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</si>
  <si>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</si>
  <si>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</si>
  <si>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</si>
  <si>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</si>
  <si>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</si>
  <si>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</si>
  <si>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</si>
  <si>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</si>
  <si>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</si>
  <si>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</si>
  <si>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</si>
  <si>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</si>
  <si>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</si>
  <si>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</si>
  <si>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</si>
  <si>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</si>
  <si>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</si>
  <si>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</si>
  <si>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</si>
  <si>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</si>
  <si>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</si>
  <si>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</si>
  <si>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</si>
  <si>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</si>
  <si>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</si>
  <si>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IBVS</t>
  </si>
  <si>
    <t>GSC 3021-2642</t>
  </si>
  <si>
    <t>ROTSE 1 files</t>
  </si>
  <si>
    <t>I</t>
  </si>
  <si>
    <t>II</t>
  </si>
  <si>
    <t>not avail.</t>
  </si>
  <si>
    <t>ROTSE</t>
  </si>
  <si>
    <t>Nelson</t>
  </si>
  <si>
    <t>DF CVn</t>
  </si>
  <si>
    <t>ROTSE1 J124337.15+384415.1</t>
  </si>
  <si>
    <t>IBVS 5224</t>
  </si>
  <si>
    <t>IBVS 5021</t>
  </si>
  <si>
    <t>IBVS 5038</t>
  </si>
  <si>
    <t>RHN 2005</t>
  </si>
  <si>
    <t>IBVS 5543</t>
  </si>
  <si>
    <t>IBVS 5643</t>
  </si>
  <si>
    <t>Low precision!</t>
  </si>
  <si>
    <t>EW</t>
  </si>
  <si>
    <t>IBVS 5672</t>
  </si>
  <si>
    <t>IBVS 5657</t>
  </si>
  <si>
    <t>IBVS 5677</t>
  </si>
  <si>
    <t># of data points:</t>
  </si>
  <si>
    <t>IBVS 5438</t>
  </si>
  <si>
    <t>IBVS 5653</t>
  </si>
  <si>
    <t>IBVS 5713</t>
  </si>
  <si>
    <t>DF CVn / GSC 03021-02642</t>
  </si>
  <si>
    <t>My time zone &gt;&gt;&gt;&gt;&gt;</t>
  </si>
  <si>
    <t>(PST=8, PDT=MDT=7, MDT=CST=6, etc.)</t>
  </si>
  <si>
    <t>JD today</t>
  </si>
  <si>
    <t>New Cycle</t>
  </si>
  <si>
    <t>Next ToM</t>
  </si>
  <si>
    <t>IBVS 5781</t>
  </si>
  <si>
    <t>IBVS 5814</t>
  </si>
  <si>
    <t>Start of linear fit &gt;&gt;&gt;&gt;&gt;&gt;&gt;&gt;&gt;&gt;&gt;&gt;&gt;&gt;&gt;&gt;&gt;&gt;&gt;&gt;&gt;</t>
  </si>
  <si>
    <t>IBVS 5870</t>
  </si>
  <si>
    <t>IBVS 5871</t>
  </si>
  <si>
    <t>IBVS 5493</t>
  </si>
  <si>
    <t>IBVS 5820</t>
  </si>
  <si>
    <t>IBVS 5894</t>
  </si>
  <si>
    <t>IBVS 5938</t>
  </si>
  <si>
    <t>IBVS 5945</t>
  </si>
  <si>
    <t>Add cycle</t>
  </si>
  <si>
    <t>Old Cycle</t>
  </si>
  <si>
    <t>IBVS 5929</t>
  </si>
  <si>
    <t>IBVS 5974</t>
  </si>
  <si>
    <t>IBVS 5959</t>
  </si>
  <si>
    <t>IBVS 5992</t>
  </si>
  <si>
    <t>IBVS 6010</t>
  </si>
  <si>
    <t>IBVS 6029</t>
  </si>
  <si>
    <t>IBVS 6048</t>
  </si>
  <si>
    <t>OEJV 0160</t>
  </si>
  <si>
    <t>BAD?</t>
  </si>
  <si>
    <t>IBVS 6118</t>
  </si>
  <si>
    <t>IBVS 6149</t>
  </si>
  <si>
    <t>OEJV 0165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</si>
  <si>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</si>
  <si>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</si>
  <si>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</si>
  <si>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</si>
  <si>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</si>
  <si>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</si>
  <si>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</si>
  <si>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</si>
  <si>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</si>
  <si>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</si>
  <si>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</si>
  <si>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</si>
  <si>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2450571.547 </t>
  </si>
  <si>
    <t> 03.05.1997 01:07 </t>
  </si>
  <si>
    <t> 0.021 </t>
  </si>
  <si>
    <t>V </t>
  </si>
  <si>
    <t> J.Vandenbroere </t>
  </si>
  <si>
    <t> BBS 125 </t>
  </si>
  <si>
    <t>2450594.415 </t>
  </si>
  <si>
    <t> 25.05.1997 21:57 </t>
  </si>
  <si>
    <t> 0.006 </t>
  </si>
  <si>
    <t>2450599.499 </t>
  </si>
  <si>
    <t> 30.05.1997 23:58 </t>
  </si>
  <si>
    <t> 0.024 </t>
  </si>
  <si>
    <t>2450600.486 </t>
  </si>
  <si>
    <t> 31.05.1997 23:39 </t>
  </si>
  <si>
    <t> 0.030 </t>
  </si>
  <si>
    <t>2450608.484 </t>
  </si>
  <si>
    <t> 08.06.1997 23:36 </t>
  </si>
  <si>
    <t> 0.019 </t>
  </si>
  <si>
    <t>2450629.395 </t>
  </si>
  <si>
    <t> 29.06.1997 21:28 </t>
  </si>
  <si>
    <t> 0.009 </t>
  </si>
  <si>
    <t>2450636.442 </t>
  </si>
  <si>
    <t> 06.07.1997 22:36 </t>
  </si>
  <si>
    <t> 0.027 </t>
  </si>
  <si>
    <t>2450637.395 </t>
  </si>
  <si>
    <t> 07.07.1997 21:28 </t>
  </si>
  <si>
    <t> -0.000 </t>
  </si>
  <si>
    <t>2450639.394 </t>
  </si>
  <si>
    <t> 09.07.1997 21:27 </t>
  </si>
  <si>
    <t> 0.037 </t>
  </si>
  <si>
    <t>2450951.410 </t>
  </si>
  <si>
    <t> 17.05.1998 21:50 </t>
  </si>
  <si>
    <t> 0.031 </t>
  </si>
  <si>
    <t>2450957.446 </t>
  </si>
  <si>
    <t> 23.05.1998 22:42 </t>
  </si>
  <si>
    <t> 0.020 </t>
  </si>
  <si>
    <t> J.Verrot </t>
  </si>
  <si>
    <t>2451249.502 </t>
  </si>
  <si>
    <t> 12.03.1999 00:02 </t>
  </si>
  <si>
    <t> -0.005 </t>
  </si>
  <si>
    <t>2451255.558 </t>
  </si>
  <si>
    <t> 18.03.1999 01:23 </t>
  </si>
  <si>
    <t> 0.003 </t>
  </si>
  <si>
    <t>2451258.348 </t>
  </si>
  <si>
    <t> 20.03.1999 20:21 </t>
  </si>
  <si>
    <t> 0.014 </t>
  </si>
  <si>
    <t>2451262.427 </t>
  </si>
  <si>
    <t> 24.03.1999 22:14 </t>
  </si>
  <si>
    <t> 0.007 </t>
  </si>
  <si>
    <t>2451274.362 </t>
  </si>
  <si>
    <t> 05.04.1999 20:41 </t>
  </si>
  <si>
    <t> 0.011 </t>
  </si>
  <si>
    <t>2451278.448 </t>
  </si>
  <si>
    <t> 09.04.1999 22:45 </t>
  </si>
  <si>
    <t> 0.010 </t>
  </si>
  <si>
    <t>2451285.317 </t>
  </si>
  <si>
    <t> 16.04.1999 19:36 </t>
  </si>
  <si>
    <t> 0.015 </t>
  </si>
  <si>
    <t>2451285.448 </t>
  </si>
  <si>
    <t> 16.04.1999 22:45 </t>
  </si>
  <si>
    <t> -0.018 </t>
  </si>
  <si>
    <t>2451288.413 </t>
  </si>
  <si>
    <t> 19.04.1999 21:54 </t>
  </si>
  <si>
    <t> 0.005 </t>
  </si>
  <si>
    <t>2451317.361 </t>
  </si>
  <si>
    <t> 18.05.1999 20:39 </t>
  </si>
  <si>
    <t> 0.023 </t>
  </si>
  <si>
    <t>2451338.421 </t>
  </si>
  <si>
    <t> 08.06.1999 22:06 </t>
  </si>
  <si>
    <t> -0.002 </t>
  </si>
  <si>
    <t>2451340.398 </t>
  </si>
  <si>
    <t> 10.06.1999 21:33 </t>
  </si>
  <si>
    <t>2451346.417 </t>
  </si>
  <si>
    <t> 16.06.1999 22:00 </t>
  </si>
  <si>
    <t> -0.015 </t>
  </si>
  <si>
    <t>2451346.439 </t>
  </si>
  <si>
    <t> 16.06.1999 22:32 </t>
  </si>
  <si>
    <t>2451347.422 </t>
  </si>
  <si>
    <t> 17.06.1999 22:07 </t>
  </si>
  <si>
    <t>2451348.400 </t>
  </si>
  <si>
    <t> 18.06.1999 21:36 </t>
  </si>
  <si>
    <t>2451555.644 </t>
  </si>
  <si>
    <t> 12.01.2000 03:27 </t>
  </si>
  <si>
    <t> -0.001 </t>
  </si>
  <si>
    <t>2451608.610 </t>
  </si>
  <si>
    <t> 05.03.2000 02:38 </t>
  </si>
  <si>
    <t> 0.008 </t>
  </si>
  <si>
    <t>2451611.390 </t>
  </si>
  <si>
    <t> 07.03.2000 21:21 </t>
  </si>
  <si>
    <t>2451656.339 </t>
  </si>
  <si>
    <t> 21.04.2000 20:08 </t>
  </si>
  <si>
    <t>2451660.409 </t>
  </si>
  <si>
    <t> 25.04.2000 21:48 </t>
  </si>
  <si>
    <t> -0.006 </t>
  </si>
  <si>
    <t>2451668.431 </t>
  </si>
  <si>
    <t> 03.05.2000 22:20 </t>
  </si>
  <si>
    <t>2451670.394 </t>
  </si>
  <si>
    <t> 05.05.2000 21:27 </t>
  </si>
  <si>
    <t>2451679.3732 </t>
  </si>
  <si>
    <t> 14.05.2000 20:57 </t>
  </si>
  <si>
    <t> -0.0019 </t>
  </si>
  <si>
    <t>E </t>
  </si>
  <si>
    <t>?</t>
  </si>
  <si>
    <t> J.Vandenbroere et al. </t>
  </si>
  <si>
    <t>IBVS 5021 </t>
  </si>
  <si>
    <t>2451687.3840 </t>
  </si>
  <si>
    <t> 22.05.2000 21:12 </t>
  </si>
  <si>
    <t> -0.0001 </t>
  </si>
  <si>
    <t>2451688.3639 </t>
  </si>
  <si>
    <t> 23.05.2000 20:44 </t>
  </si>
  <si>
    <t> -0.0009 </t>
  </si>
  <si>
    <t>2451694.4142 </t>
  </si>
  <si>
    <t> 29.05.2000 21:56 </t>
  </si>
  <si>
    <t> 0.0019 </t>
  </si>
  <si>
    <t>2451694.423 </t>
  </si>
  <si>
    <t> 29.05.2000 22:09 </t>
  </si>
  <si>
    <t>2451696.3730 </t>
  </si>
  <si>
    <t> 31.05.2000 20:57 </t>
  </si>
  <si>
    <t> -0.0007 </t>
  </si>
  <si>
    <t>2451708.483 </t>
  </si>
  <si>
    <t> 12.06.2000 23:35 </t>
  </si>
  <si>
    <t>2451711.4138 </t>
  </si>
  <si>
    <t> 15.06.2000 21:55 </t>
  </si>
  <si>
    <t> 0.0029 </t>
  </si>
  <si>
    <t>2451951.5170 </t>
  </si>
  <si>
    <t> 11.02.2001 00:24 </t>
  </si>
  <si>
    <t> 0.0013 </t>
  </si>
  <si>
    <t> E.Blättler </t>
  </si>
  <si>
    <t>2451951.6798 </t>
  </si>
  <si>
    <t> 11.02.2001 04:18 </t>
  </si>
  <si>
    <t> 0.0006 </t>
  </si>
  <si>
    <t>2451955.4414 </t>
  </si>
  <si>
    <t> 14.02.2001 22:35 </t>
  </si>
  <si>
    <t>2451959.3646 </t>
  </si>
  <si>
    <t> 18.02.2001 20:45 </t>
  </si>
  <si>
    <t> 0.0034 </t>
  </si>
  <si>
    <t>2451967.3713 </t>
  </si>
  <si>
    <t> 26.02.2001 20:54 </t>
  </si>
  <si>
    <t> 0.0011 </t>
  </si>
  <si>
    <t>2451967.5360 </t>
  </si>
  <si>
    <t> 27.02.2001 00:51 </t>
  </si>
  <si>
    <t> 0.0024 </t>
  </si>
  <si>
    <t>2451984.5359 </t>
  </si>
  <si>
    <t> 16.03.2001 00:51 </t>
  </si>
  <si>
    <t> 0.0037 </t>
  </si>
  <si>
    <t>2452363.4065 </t>
  </si>
  <si>
    <t> 29.03.2002 21:45 </t>
  </si>
  <si>
    <t> 0.0023 </t>
  </si>
  <si>
    <t> BBS 128 </t>
  </si>
  <si>
    <t>2452655.486 </t>
  </si>
  <si>
    <t> 15.01.2003 23:39 </t>
  </si>
  <si>
    <t> 0.001 </t>
  </si>
  <si>
    <t> BBS 129 </t>
  </si>
  <si>
    <t>2453068.3543 </t>
  </si>
  <si>
    <t> 03.03.2004 20:30 </t>
  </si>
  <si>
    <t> -0.0003 </t>
  </si>
  <si>
    <t> BBS 130 </t>
  </si>
  <si>
    <t>2453080.4498 </t>
  </si>
  <si>
    <t> 15.03.2004 22:47 </t>
  </si>
  <si>
    <t> 0.0000 </t>
  </si>
  <si>
    <t>-I</t>
  </si>
  <si>
    <t> F.Agerer </t>
  </si>
  <si>
    <t>BAVM 172 </t>
  </si>
  <si>
    <t>2453080.6155 </t>
  </si>
  <si>
    <t> 16.03.2004 02:46 </t>
  </si>
  <si>
    <t>-9968.5</t>
  </si>
  <si>
    <t>2453118.0410 </t>
  </si>
  <si>
    <t> 22.04.2004 12:59 </t>
  </si>
  <si>
    <t>-9854</t>
  </si>
  <si>
    <t> -0.0018 </t>
  </si>
  <si>
    <t> Nakajima </t>
  </si>
  <si>
    <t>VSB 43 </t>
  </si>
  <si>
    <t>2453118.2039 </t>
  </si>
  <si>
    <t> 22.04.2004 16:53 </t>
  </si>
  <si>
    <t>-9853.5</t>
  </si>
  <si>
    <t> -0.0023 </t>
  </si>
  <si>
    <t>2453408.3280 </t>
  </si>
  <si>
    <t> 06.02.2005 19:52 </t>
  </si>
  <si>
    <t>-8966</t>
  </si>
  <si>
    <t>VSB 44 </t>
  </si>
  <si>
    <t>2453413.2309 </t>
  </si>
  <si>
    <t> 11.02.2005 17:32 </t>
  </si>
  <si>
    <t>-8951</t>
  </si>
  <si>
    <t> 0.0014 </t>
  </si>
  <si>
    <t>2453414.8649 </t>
  </si>
  <si>
    <t> 13.02.2005 08:45 </t>
  </si>
  <si>
    <t>-8946</t>
  </si>
  <si>
    <t> 0.0009 </t>
  </si>
  <si>
    <t> R. Nelson </t>
  </si>
  <si>
    <t>IBVS 5672 </t>
  </si>
  <si>
    <t>2453424.1801 </t>
  </si>
  <si>
    <t> 22.02.2005 16:19 </t>
  </si>
  <si>
    <t>-8917.5</t>
  </si>
  <si>
    <t> -0.0004 </t>
  </si>
  <si>
    <t>2453464.3901 </t>
  </si>
  <si>
    <t> 03.04.2005 21:21 </t>
  </si>
  <si>
    <t>-8794.5</t>
  </si>
  <si>
    <t> E. Blättler </t>
  </si>
  <si>
    <t>IBVS 5653 </t>
  </si>
  <si>
    <t>2453465.3693 </t>
  </si>
  <si>
    <t> 04.04.2005 20:51 </t>
  </si>
  <si>
    <t>-8791.5</t>
  </si>
  <si>
    <t>BAVM 173 </t>
  </si>
  <si>
    <t>2453465.5344 </t>
  </si>
  <si>
    <t> 05.04.2005 00:49 </t>
  </si>
  <si>
    <t>-8791</t>
  </si>
  <si>
    <t> 0.0016 </t>
  </si>
  <si>
    <t>2453513.5881 </t>
  </si>
  <si>
    <t> 23.05.2005 02:06 </t>
  </si>
  <si>
    <t>-8644</t>
  </si>
  <si>
    <t> S.Dvorak </t>
  </si>
  <si>
    <t>IBVS 5677 </t>
  </si>
  <si>
    <t>2453788.3462 </t>
  </si>
  <si>
    <t> 21.02.2006 20:18 </t>
  </si>
  <si>
    <t>-7803.5</t>
  </si>
  <si>
    <t> 0.0040 </t>
  </si>
  <si>
    <t>IBVS 5713 </t>
  </si>
  <si>
    <t>2453788.5081 </t>
  </si>
  <si>
    <t> 22.02.2006 00:11 </t>
  </si>
  <si>
    <t>-7803</t>
  </si>
  <si>
    <t>2453831.0040 </t>
  </si>
  <si>
    <t> 05.04.2006 12:05 </t>
  </si>
  <si>
    <t>-7673</t>
  </si>
  <si>
    <t> K.Nagai et al. </t>
  </si>
  <si>
    <t>VSB 45 </t>
  </si>
  <si>
    <t>2453831.1674 </t>
  </si>
  <si>
    <t> 05.04.2006 16:01 </t>
  </si>
  <si>
    <t>-7672.5</t>
  </si>
  <si>
    <t> 0.0018 </t>
  </si>
  <si>
    <t>2453882.6544 </t>
  </si>
  <si>
    <t> 27.05.2006 03:42 </t>
  </si>
  <si>
    <t>-7515</t>
  </si>
  <si>
    <t> 0.0028 </t>
  </si>
  <si>
    <t>C </t>
  </si>
  <si>
    <t>IBVS 5814 </t>
  </si>
  <si>
    <t>2454101.3465 </t>
  </si>
  <si>
    <t> 31.12.2006 20:18 </t>
  </si>
  <si>
    <t>-6846</t>
  </si>
  <si>
    <t> 0.0017 </t>
  </si>
  <si>
    <t>2454153.814 </t>
  </si>
  <si>
    <t> 22.02.2007 07:32 </t>
  </si>
  <si>
    <t>-6685.5</t>
  </si>
  <si>
    <t> 0.002 </t>
  </si>
  <si>
    <t>R</t>
  </si>
  <si>
    <t> R.Nelson </t>
  </si>
  <si>
    <t>IBVS 5820 </t>
  </si>
  <si>
    <t>2454170.4856 </t>
  </si>
  <si>
    <t> 10.03.2007 23:39 </t>
  </si>
  <si>
    <t>-6634.5</t>
  </si>
  <si>
    <t>o</t>
  </si>
  <si>
    <t> BBS 133 (=IBVS 5781) </t>
  </si>
  <si>
    <t>2454503.7561 </t>
  </si>
  <si>
    <t> 07.02.2008 06:08 </t>
  </si>
  <si>
    <t>-5615</t>
  </si>
  <si>
    <t>IBVS 5870 </t>
  </si>
  <si>
    <t>2454534.1581 </t>
  </si>
  <si>
    <t> 08.03.2008 15:47 </t>
  </si>
  <si>
    <t>-5522</t>
  </si>
  <si>
    <t> 0.0035 </t>
  </si>
  <si>
    <t> H.Itoh </t>
  </si>
  <si>
    <t>VSB 48 </t>
  </si>
  <si>
    <t>2454682.4056 </t>
  </si>
  <si>
    <t> 03.08.2008 21:44 </t>
  </si>
  <si>
    <t>-5068.5</t>
  </si>
  <si>
    <t> 0.0038 </t>
  </si>
  <si>
    <t>IBVS 5871 </t>
  </si>
  <si>
    <t>2454879.8491 </t>
  </si>
  <si>
    <t> 17.02.2009 08:22 </t>
  </si>
  <si>
    <t>-4464.5</t>
  </si>
  <si>
    <t>IBVS 5929 </t>
  </si>
  <si>
    <t>2454887.8543 </t>
  </si>
  <si>
    <t> 25.02.2009 08:30 </t>
  </si>
  <si>
    <t>-4440</t>
  </si>
  <si>
    <t> -0.0013 </t>
  </si>
  <si>
    <t> R.Diethelm </t>
  </si>
  <si>
    <t>IBVS 5894 </t>
  </si>
  <si>
    <t>2454888.8382 </t>
  </si>
  <si>
    <t> 26.02.2009 08:07 </t>
  </si>
  <si>
    <t>-4437</t>
  </si>
  <si>
    <t>2454950.6199 </t>
  </si>
  <si>
    <t> 29.04.2009 02:52 </t>
  </si>
  <si>
    <t>-4248</t>
  </si>
  <si>
    <t> 0.0003 </t>
  </si>
  <si>
    <t>IBVS 5938 </t>
  </si>
  <si>
    <t>2454996.3841 </t>
  </si>
  <si>
    <t> 13.06.2009 21:13 </t>
  </si>
  <si>
    <t>-4108</t>
  </si>
  <si>
    <t>2454996.5516 </t>
  </si>
  <si>
    <t> 14.06.2009 01:14 </t>
  </si>
  <si>
    <t>-4107.5</t>
  </si>
  <si>
    <t> 0.0032 </t>
  </si>
  <si>
    <t>2455209.849 </t>
  </si>
  <si>
    <t> 13.01.2010 08:22 </t>
  </si>
  <si>
    <t>-3455</t>
  </si>
  <si>
    <t>IBVS 5974 </t>
  </si>
  <si>
    <t>2455283.7282 </t>
  </si>
  <si>
    <t> 28.03.2010 05:28 </t>
  </si>
  <si>
    <t>-3229</t>
  </si>
  <si>
    <t> 0.0020 </t>
  </si>
  <si>
    <t>IBVS 5945 </t>
  </si>
  <si>
    <t>2455309.3901 </t>
  </si>
  <si>
    <t> 22.04.2010 21:21 </t>
  </si>
  <si>
    <t>-3150.5</t>
  </si>
  <si>
    <t> 0.0026 </t>
  </si>
  <si>
    <t>BAVM 214 </t>
  </si>
  <si>
    <t>2455309.5525 </t>
  </si>
  <si>
    <t> 23.04.2010 01:15 </t>
  </si>
  <si>
    <t>-3150</t>
  </si>
  <si>
    <t> 0.0015 </t>
  </si>
  <si>
    <t>2455572.2132 </t>
  </si>
  <si>
    <t> 10.01.2011 17:07 </t>
  </si>
  <si>
    <t>-2346.5</t>
  </si>
  <si>
    <t>Rc</t>
  </si>
  <si>
    <t> K.Shiokawa </t>
  </si>
  <si>
    <t>VSB 53 </t>
  </si>
  <si>
    <t>2455614.8718 </t>
  </si>
  <si>
    <t> 22.02.2011 08:55 </t>
  </si>
  <si>
    <t>-2216</t>
  </si>
  <si>
    <t>IBVS 5992 </t>
  </si>
  <si>
    <t>2455655.0812 </t>
  </si>
  <si>
    <t> 03.04.2011 13:56 </t>
  </si>
  <si>
    <t>-2093</t>
  </si>
  <si>
    <t>2455655.2463 </t>
  </si>
  <si>
    <t> 03.04.2011 17:54 </t>
  </si>
  <si>
    <t>-2092.5</t>
  </si>
  <si>
    <t>2455667.3414 </t>
  </si>
  <si>
    <t> 15.04.2011 20:11 </t>
  </si>
  <si>
    <t>-2055.5</t>
  </si>
  <si>
    <t> 0.0031 </t>
  </si>
  <si>
    <t> K.Kasai </t>
  </si>
  <si>
    <t>2455669.4656 </t>
  </si>
  <si>
    <t> 17.04.2011 23:10 </t>
  </si>
  <si>
    <t>-2049</t>
  </si>
  <si>
    <t> 0.0025 </t>
  </si>
  <si>
    <t>BAVM 220 </t>
  </si>
  <si>
    <t>2455684.8291 </t>
  </si>
  <si>
    <t> 03.05.2011 07:53 </t>
  </si>
  <si>
    <t>-2002</t>
  </si>
  <si>
    <t>2455700.3590 </t>
  </si>
  <si>
    <t> 18.05.2011 20:36 </t>
  </si>
  <si>
    <t>-1954.5</t>
  </si>
  <si>
    <t> 0.0043 </t>
  </si>
  <si>
    <t>2455700.5183 </t>
  </si>
  <si>
    <t> 19.05.2011 00:26 </t>
  </si>
  <si>
    <t>-1954</t>
  </si>
  <si>
    <t> 0.0001 </t>
  </si>
  <si>
    <t>2455986.8780 </t>
  </si>
  <si>
    <t> 29.02.2012 09:04 </t>
  </si>
  <si>
    <t>-1078</t>
  </si>
  <si>
    <t>IBVS 6029 </t>
  </si>
  <si>
    <t>2456002.0822 </t>
  </si>
  <si>
    <t> 15.03.2012 13:58 </t>
  </si>
  <si>
    <t>-1031.5</t>
  </si>
  <si>
    <t>VSB 55 </t>
  </si>
  <si>
    <t>2456002.2430 </t>
  </si>
  <si>
    <t> 15.03.2012 17:49 </t>
  </si>
  <si>
    <t>-1031</t>
  </si>
  <si>
    <t> 0.0002 </t>
  </si>
  <si>
    <t>2456008.1262 </t>
  </si>
  <si>
    <t> 21.03.2012 15:01 </t>
  </si>
  <si>
    <t>-1013</t>
  </si>
  <si>
    <t>2456008.2944 </t>
  </si>
  <si>
    <t> 21.03.2012 19:03 </t>
  </si>
  <si>
    <t>-1012.5</t>
  </si>
  <si>
    <t>2456012.3759 </t>
  </si>
  <si>
    <t> 25.03.2012 21:01 </t>
  </si>
  <si>
    <t>-1000</t>
  </si>
  <si>
    <t>BAVM 228 </t>
  </si>
  <si>
    <t>2456012.5440 </t>
  </si>
  <si>
    <t> 26.03.2012 01:03 </t>
  </si>
  <si>
    <t>-999.5</t>
  </si>
  <si>
    <t>2456052.7504 </t>
  </si>
  <si>
    <t> 05.05.2012 06:00 </t>
  </si>
  <si>
    <t>-876.5</t>
  </si>
  <si>
    <t> 0.0022 </t>
  </si>
  <si>
    <t>2456305.6018 </t>
  </si>
  <si>
    <t> 13.01.2013 02:26 </t>
  </si>
  <si>
    <t>-103</t>
  </si>
  <si>
    <t> -0.0002 </t>
  </si>
  <si>
    <t> M.&amp; K.Rätz </t>
  </si>
  <si>
    <t>BAVM 234 </t>
  </si>
  <si>
    <t>2456339.1082 </t>
  </si>
  <si>
    <t> 15.02.2013 14:35 </t>
  </si>
  <si>
    <t>-0.5</t>
  </si>
  <si>
    <t> -0.0006 </t>
  </si>
  <si>
    <t>VSB 56 </t>
  </si>
  <si>
    <t>2456339.2722 </t>
  </si>
  <si>
    <t> 15.02.2013 18:31 </t>
  </si>
  <si>
    <t>0</t>
  </si>
  <si>
    <t>2456397.45425 </t>
  </si>
  <si>
    <t> 14.04.2013 22:54 </t>
  </si>
  <si>
    <t>178</t>
  </si>
  <si>
    <t> -0.00537 </t>
  </si>
  <si>
    <t> F.Scaggiante </t>
  </si>
  <si>
    <t>OEJV 0160 </t>
  </si>
  <si>
    <t>2456694.1189 </t>
  </si>
  <si>
    <t> 05.02.2014 14:51 </t>
  </si>
  <si>
    <t>1085.5</t>
  </si>
  <si>
    <t>VSB 59 </t>
  </si>
  <si>
    <t>2456694.2806 </t>
  </si>
  <si>
    <t> 05.02.2014 18:44 </t>
  </si>
  <si>
    <t>1086</t>
  </si>
  <si>
    <t>2456710.1365 </t>
  </si>
  <si>
    <t> 21.02.2014 15:16 </t>
  </si>
  <si>
    <t>1134.5</t>
  </si>
  <si>
    <t> 0.0012 </t>
  </si>
  <si>
    <t>B</t>
  </si>
  <si>
    <t> Y.Maeda </t>
  </si>
  <si>
    <t>2456710.2984 </t>
  </si>
  <si>
    <t> 21.02.2014 19:09 </t>
  </si>
  <si>
    <t>1135</t>
  </si>
  <si>
    <t>2456783.3602 </t>
  </si>
  <si>
    <t> 05.05.2014 20:38 </t>
  </si>
  <si>
    <t>1358.5</t>
  </si>
  <si>
    <t>BAVM 238 </t>
  </si>
  <si>
    <t>2456783.5214 </t>
  </si>
  <si>
    <t> 06.05.2014 00:30 </t>
  </si>
  <si>
    <t>1359</t>
  </si>
  <si>
    <t>2457097.3441 </t>
  </si>
  <si>
    <t> 15.03.2015 20:15 </t>
  </si>
  <si>
    <t>2319</t>
  </si>
  <si>
    <t> 0.0010 </t>
  </si>
  <si>
    <t>BAVM 241 (=IBVS 6157) </t>
  </si>
  <si>
    <t>2457097.5076 </t>
  </si>
  <si>
    <t> 16.03.2015 00:10 </t>
  </si>
  <si>
    <t>2319.5</t>
  </si>
  <si>
    <t>2457100.45 </t>
  </si>
  <si>
    <t> 18.03.2015 22:48 </t>
  </si>
  <si>
    <t>2328.5</t>
  </si>
  <si>
    <t> 0.00 </t>
  </si>
  <si>
    <t>2457100.6104 </t>
  </si>
  <si>
    <t> 19.03.2015 02:38 </t>
  </si>
  <si>
    <t>2329</t>
  </si>
  <si>
    <t> -0.0017 </t>
  </si>
  <si>
    <t>IBVS 6209</t>
  </si>
  <si>
    <t>OEJV 0179</t>
  </si>
  <si>
    <t>RHN 2020</t>
  </si>
  <si>
    <t>IBVS 6262</t>
  </si>
  <si>
    <t>OEJV 0203</t>
  </si>
  <si>
    <t>OEJV 0211</t>
  </si>
  <si>
    <t>RHN 2022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</si>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</sst>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0.000"/>
    <numFmt numFmtId="167" formatCode="0.00000"/>
  </numFmts>
  <fonts count="4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6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4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3" borderId="0" applyNumberFormat="0" applyBorder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3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30" fillId="0" borderId="0" applyNumberFormat="0" applyFill="0" applyBorder="0" applyAlignment="0" applyProtection="0"/>
    <xf numFmtId="2" fontId="40" fillId="0" borderId="0" applyFont="0" applyFill="0" applyBorder="0" applyAlignment="0" applyProtection="0"/>
    <xf numFmtId="0" fontId="3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33" fillId="7" borderId="1" applyNumberFormat="0" applyAlignment="0" applyProtection="0"/>
    <xf numFmtId="0" fontId="34" fillId="0" borderId="4" applyNumberFormat="0" applyFill="0" applyAlignment="0" applyProtection="0"/>
    <xf numFmtId="0" fontId="35" fillId="22" borderId="0" applyNumberFormat="0" applyBorder="0" applyAlignment="0" applyProtection="0"/>
    <xf numFmtId="0" fontId="6" fillId="0" borderId="0"/>
    <xf numFmtId="0" fontId="10" fillId="0" borderId="0"/>
    <xf numFmtId="0" fontId="10" fillId="23" borderId="5" applyNumberFormat="0" applyFont="0" applyAlignment="0" applyProtection="0"/>
    <xf numFmtId="0" fontId="36" fillId="20" borderId="6" applyNumberFormat="0" applyAlignment="0" applyProtection="0"/>
    <xf numFmtId="0" fontId="37" fillId="0" borderId="0" applyNumberFormat="0" applyFill="0" applyBorder="0" applyAlignment="0" applyProtection="0"/>
    <xf numFmtId="0" fontId="40" fillId="0" borderId="7" applyNumberFormat="0" applyFont="0" applyFill="0" applyAlignment="0" applyProtection="0"/>
    <xf numFmtId="0" fontId="38" fillId="0" borderId="0" applyNumberFormat="0" applyFill="0" applyBorder="0" applyAlignment="0" applyProtection="0"/>
  </cellStyleXfs>
  <cellXfs count="126">
    <xf numFmtId="0" fontId="0" fillId="0" borderId="0" xfId="0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5" fontId="0" fillId="0" borderId="0" xfId="0" applyNumberFormat="1" applyAlignment="1">
      <alignment horizontal="left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0" xfId="0" applyNumberForma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wrapText="1"/>
    </xf>
    <xf numFmtId="0" fontId="5" fillId="0" borderId="0" xfId="0" applyFont="1" applyAlignment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>
      <alignment vertical="top"/>
    </xf>
    <xf numFmtId="0" fontId="0" fillId="0" borderId="5" xfId="0" applyBorder="1">
      <alignment vertical="top"/>
    </xf>
    <xf numFmtId="0" fontId="0" fillId="0" borderId="0" xfId="0">
      <alignment vertical="top"/>
    </xf>
    <xf numFmtId="0" fontId="3" fillId="0" borderId="5" xfId="0" applyFont="1" applyBorder="1">
      <alignment vertical="top"/>
    </xf>
    <xf numFmtId="0" fontId="0" fillId="0" borderId="11" xfId="0" applyBorder="1">
      <alignment vertical="top"/>
    </xf>
    <xf numFmtId="0" fontId="7" fillId="0" borderId="0" xfId="0" applyFont="1">
      <alignment vertical="top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vertical="top"/>
    </xf>
    <xf numFmtId="0" fontId="5" fillId="0" borderId="5" xfId="0" applyFont="1" applyBorder="1">
      <alignment vertical="top"/>
    </xf>
    <xf numFmtId="0" fontId="10" fillId="0" borderId="5" xfId="0" applyFont="1" applyBorder="1">
      <alignment vertical="top"/>
    </xf>
    <xf numFmtId="0" fontId="0" fillId="0" borderId="5" xfId="0" applyBorder="1" applyAlignment="1">
      <alignment horizontal="right"/>
    </xf>
    <xf numFmtId="0" fontId="11" fillId="0" borderId="5" xfId="0" applyFont="1" applyBorder="1">
      <alignment vertical="top"/>
    </xf>
    <xf numFmtId="0" fontId="12" fillId="0" borderId="0" xfId="0" applyFont="1" applyAlignment="1"/>
    <xf numFmtId="0" fontId="7" fillId="0" borderId="0" xfId="0" applyFont="1" applyAlignment="1">
      <alignment wrapText="1"/>
    </xf>
    <xf numFmtId="0" fontId="0" fillId="0" borderId="0" xfId="0" applyAlignment="1">
      <alignment horizontal="left" vertical="top"/>
    </xf>
    <xf numFmtId="0" fontId="0" fillId="0" borderId="5" xfId="0" applyBorder="1" applyAlignment="1">
      <alignment horizontal="left"/>
    </xf>
    <xf numFmtId="0" fontId="7" fillId="0" borderId="0" xfId="0" applyFont="1" applyAlignment="1">
      <alignment horizontal="left"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15" fillId="0" borderId="0" xfId="0" applyFont="1" applyAlignment="1"/>
    <xf numFmtId="166" fontId="5" fillId="0" borderId="0" xfId="0" applyNumberFormat="1" applyFont="1" applyAlignment="1">
      <alignment horizontal="left"/>
    </xf>
    <xf numFmtId="0" fontId="16" fillId="0" borderId="0" xfId="0" applyFont="1">
      <alignment vertical="top"/>
    </xf>
    <xf numFmtId="0" fontId="17" fillId="0" borderId="0" xfId="0" applyFont="1">
      <alignment vertical="top"/>
    </xf>
    <xf numFmtId="0" fontId="4" fillId="0" borderId="0" xfId="0" applyFont="1">
      <alignment vertical="top"/>
    </xf>
    <xf numFmtId="0" fontId="12" fillId="0" borderId="0" xfId="0" applyFont="1" applyAlignment="1">
      <alignment horizontal="center"/>
    </xf>
    <xf numFmtId="0" fontId="14" fillId="0" borderId="0" xfId="0" applyFont="1">
      <alignment vertical="top"/>
    </xf>
    <xf numFmtId="0" fontId="13" fillId="0" borderId="0" xfId="0" applyFont="1">
      <alignment vertical="top"/>
    </xf>
    <xf numFmtId="0" fontId="13" fillId="0" borderId="0" xfId="0" applyFont="1" applyAlignment="1">
      <alignment horizontal="center"/>
    </xf>
    <xf numFmtId="22" fontId="12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2" fillId="0" borderId="0" xfId="0" applyFont="1">
      <alignment vertical="top"/>
    </xf>
    <xf numFmtId="0" fontId="12" fillId="0" borderId="0" xfId="0" applyFont="1" applyAlignment="1">
      <alignment horizontal="left" vertical="top"/>
    </xf>
    <xf numFmtId="0" fontId="18" fillId="0" borderId="0" xfId="0" applyFont="1">
      <alignment vertical="top"/>
    </xf>
    <xf numFmtId="0" fontId="17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left" wrapText="1"/>
    </xf>
    <xf numFmtId="0" fontId="19" fillId="0" borderId="0" xfId="0" applyFont="1">
      <alignment vertical="top"/>
    </xf>
    <xf numFmtId="0" fontId="20" fillId="0" borderId="0" xfId="0" applyFont="1" applyAlignment="1"/>
    <xf numFmtId="0" fontId="21" fillId="0" borderId="10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9" fillId="0" borderId="0" xfId="38" applyAlignment="1" applyProtection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0" xfId="0" quotePrefix="1">
      <alignment vertical="top"/>
    </xf>
    <xf numFmtId="0" fontId="5" fillId="24" borderId="20" xfId="0" applyFont="1" applyFill="1" applyBorder="1" applyAlignment="1">
      <alignment horizontal="left" vertical="top" wrapText="1" indent="1"/>
    </xf>
    <xf numFmtId="0" fontId="5" fillId="24" borderId="20" xfId="0" applyFont="1" applyFill="1" applyBorder="1" applyAlignment="1">
      <alignment horizontal="center" vertical="top" wrapText="1"/>
    </xf>
    <xf numFmtId="0" fontId="5" fillId="24" borderId="20" xfId="0" applyFont="1" applyFill="1" applyBorder="1" applyAlignment="1">
      <alignment horizontal="right" vertical="top" wrapText="1"/>
    </xf>
    <xf numFmtId="0" fontId="9" fillId="24" borderId="20" xfId="38" applyFill="1" applyBorder="1" applyAlignment="1" applyProtection="1">
      <alignment horizontal="right" vertical="top" wrapText="1"/>
    </xf>
    <xf numFmtId="0" fontId="24" fillId="0" borderId="0" xfId="0" applyFont="1" applyAlignment="1"/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4" fillId="0" borderId="5" xfId="0" applyFont="1" applyBorder="1" applyAlignment="1"/>
    <xf numFmtId="0" fontId="10" fillId="0" borderId="0" xfId="0" applyFont="1">
      <alignment vertical="top"/>
    </xf>
    <xf numFmtId="0" fontId="24" fillId="0" borderId="11" xfId="0" applyFont="1" applyBorder="1" applyAlignment="1"/>
    <xf numFmtId="0" fontId="24" fillId="0" borderId="5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4" fillId="0" borderId="5" xfId="0" applyFont="1" applyBorder="1" applyAlignment="1">
      <alignment horizontal="left"/>
    </xf>
    <xf numFmtId="0" fontId="24" fillId="0" borderId="11" xfId="0" applyFont="1" applyBorder="1" applyAlignment="1">
      <alignment horizontal="left"/>
    </xf>
    <xf numFmtId="0" fontId="15" fillId="0" borderId="0" xfId="42" applyFont="1" applyAlignment="1">
      <alignment wrapText="1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15" fillId="0" borderId="0" xfId="43" applyFont="1" applyAlignment="1">
      <alignment horizontal="left"/>
    </xf>
    <xf numFmtId="0" fontId="5" fillId="0" borderId="0" xfId="43" applyFont="1" applyAlignment="1">
      <alignment horizontal="left" wrapText="1"/>
    </xf>
    <xf numFmtId="0" fontId="39" fillId="0" borderId="0" xfId="0" applyFont="1">
      <alignment vertical="top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39" fillId="0" borderId="0" xfId="42" applyFont="1"/>
    <xf numFmtId="0" fontId="39" fillId="0" borderId="0" xfId="42" applyFont="1" applyAlignment="1">
      <alignment horizontal="center"/>
    </xf>
    <xf numFmtId="0" fontId="39" fillId="0" borderId="0" xfId="42" applyFont="1" applyAlignment="1">
      <alignment horizontal="left"/>
    </xf>
    <xf numFmtId="0" fontId="15" fillId="0" borderId="0" xfId="0" applyFont="1" applyAlignment="1">
      <alignment horizontal="left" vertical="center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167" fontId="41" fillId="0" borderId="0" xfId="0" applyNumberFormat="1" applyFont="1" applyAlignment="1">
      <alignment horizontal="left" vertical="center" wrapText="1"/>
    </xf>
    <xf numFmtId="0" fontId="41" fillId="0" borderId="0" xfId="0" applyFont="1" applyAlignment="1">
      <alignment horizontal="left" vertical="center" wrapText="1"/>
    </xf>
    <xf numFmtId="0" fontId="5" fillId="0" borderId="0" xfId="43" applyFont="1" applyAlignment="1">
      <alignment horizont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DF CVn - O-C Diagr.</a:t>
            </a:r>
          </a:p>
        </c:rich>
      </c:tx>
      <c:layout>
        <c:manualLayout>
          <c:xMode val="edge"/>
          <c:yMode val="edge"/>
          <c:x val="0.37539936102236421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76996805111822"/>
          <c:y val="0.14371278494688106"/>
          <c:w val="0.80670926517571884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Active!$F$21:$F$967</c:f>
              <c:numCache>
                <c:formatCode>General</c:formatCode>
                <c:ptCount val="947"/>
                <c:pt idx="0">
                  <c:v>-2059</c:v>
                </c:pt>
                <c:pt idx="1">
                  <c:v>-1989</c:v>
                </c:pt>
                <c:pt idx="2">
                  <c:v>-1973.5</c:v>
                </c:pt>
                <c:pt idx="3">
                  <c:v>-1970.5</c:v>
                </c:pt>
                <c:pt idx="4">
                  <c:v>-1946</c:v>
                </c:pt>
                <c:pt idx="5">
                  <c:v>-1882</c:v>
                </c:pt>
                <c:pt idx="6">
                  <c:v>-1860.5</c:v>
                </c:pt>
                <c:pt idx="7">
                  <c:v>-1857.5</c:v>
                </c:pt>
                <c:pt idx="8">
                  <c:v>-1851.5</c:v>
                </c:pt>
                <c:pt idx="9">
                  <c:v>-897</c:v>
                </c:pt>
                <c:pt idx="10">
                  <c:v>-878.5</c:v>
                </c:pt>
                <c:pt idx="11">
                  <c:v>15</c:v>
                </c:pt>
                <c:pt idx="12">
                  <c:v>33.5</c:v>
                </c:pt>
                <c:pt idx="13">
                  <c:v>42</c:v>
                </c:pt>
                <c:pt idx="14">
                  <c:v>54.5</c:v>
                </c:pt>
                <c:pt idx="15">
                  <c:v>91</c:v>
                </c:pt>
                <c:pt idx="16">
                  <c:v>103.5</c:v>
                </c:pt>
                <c:pt idx="17">
                  <c:v>124.5</c:v>
                </c:pt>
                <c:pt idx="18">
                  <c:v>125</c:v>
                </c:pt>
                <c:pt idx="19">
                  <c:v>134</c:v>
                </c:pt>
                <c:pt idx="20">
                  <c:v>187</c:v>
                </c:pt>
                <c:pt idx="21">
                  <c:v>187</c:v>
                </c:pt>
                <c:pt idx="22">
                  <c:v>190</c:v>
                </c:pt>
                <c:pt idx="23">
                  <c:v>190.5</c:v>
                </c:pt>
                <c:pt idx="24">
                  <c:v>190.5</c:v>
                </c:pt>
                <c:pt idx="25">
                  <c:v>222.5</c:v>
                </c:pt>
                <c:pt idx="26">
                  <c:v>287</c:v>
                </c:pt>
                <c:pt idx="27">
                  <c:v>288</c:v>
                </c:pt>
                <c:pt idx="28">
                  <c:v>291</c:v>
                </c:pt>
                <c:pt idx="29">
                  <c:v>293</c:v>
                </c:pt>
                <c:pt idx="30">
                  <c:v>311.5</c:v>
                </c:pt>
                <c:pt idx="31">
                  <c:v>311.5</c:v>
                </c:pt>
                <c:pt idx="32">
                  <c:v>314.5</c:v>
                </c:pt>
                <c:pt idx="33">
                  <c:v>317.5</c:v>
                </c:pt>
                <c:pt idx="34">
                  <c:v>951.5</c:v>
                </c:pt>
                <c:pt idx="35">
                  <c:v>1113.5</c:v>
                </c:pt>
                <c:pt idx="36">
                  <c:v>1122</c:v>
                </c:pt>
                <c:pt idx="37">
                  <c:v>1259.5</c:v>
                </c:pt>
                <c:pt idx="38">
                  <c:v>1272</c:v>
                </c:pt>
                <c:pt idx="39">
                  <c:v>1296.5</c:v>
                </c:pt>
                <c:pt idx="40">
                  <c:v>1302.5</c:v>
                </c:pt>
                <c:pt idx="41">
                  <c:v>1330</c:v>
                </c:pt>
                <c:pt idx="42">
                  <c:v>1354.5</c:v>
                </c:pt>
                <c:pt idx="43">
                  <c:v>1357.5</c:v>
                </c:pt>
                <c:pt idx="44">
                  <c:v>1376</c:v>
                </c:pt>
                <c:pt idx="45">
                  <c:v>1376</c:v>
                </c:pt>
                <c:pt idx="46">
                  <c:v>1382</c:v>
                </c:pt>
                <c:pt idx="47">
                  <c:v>1419</c:v>
                </c:pt>
                <c:pt idx="48">
                  <c:v>1428</c:v>
                </c:pt>
                <c:pt idx="49">
                  <c:v>2162.5</c:v>
                </c:pt>
                <c:pt idx="50">
                  <c:v>2163</c:v>
                </c:pt>
                <c:pt idx="51">
                  <c:v>2174.5</c:v>
                </c:pt>
                <c:pt idx="52">
                  <c:v>2175.5</c:v>
                </c:pt>
                <c:pt idx="53">
                  <c:v>2186.5</c:v>
                </c:pt>
                <c:pt idx="54">
                  <c:v>2211</c:v>
                </c:pt>
                <c:pt idx="55">
                  <c:v>2211.5</c:v>
                </c:pt>
                <c:pt idx="56">
                  <c:v>2263.5</c:v>
                </c:pt>
                <c:pt idx="57">
                  <c:v>2356</c:v>
                </c:pt>
                <c:pt idx="58">
                  <c:v>3422.5</c:v>
                </c:pt>
                <c:pt idx="59">
                  <c:v>4316</c:v>
                </c:pt>
                <c:pt idx="60">
                  <c:v>4433.5</c:v>
                </c:pt>
                <c:pt idx="61">
                  <c:v>5579</c:v>
                </c:pt>
                <c:pt idx="62">
                  <c:v>5616</c:v>
                </c:pt>
                <c:pt idx="63">
                  <c:v>5616.5</c:v>
                </c:pt>
                <c:pt idx="64">
                  <c:v>5731</c:v>
                </c:pt>
                <c:pt idx="65">
                  <c:v>5731.5</c:v>
                </c:pt>
                <c:pt idx="66">
                  <c:v>6619</c:v>
                </c:pt>
                <c:pt idx="67">
                  <c:v>6634</c:v>
                </c:pt>
                <c:pt idx="68">
                  <c:v>6639</c:v>
                </c:pt>
                <c:pt idx="69">
                  <c:v>6667.5</c:v>
                </c:pt>
                <c:pt idx="70">
                  <c:v>6790.5</c:v>
                </c:pt>
                <c:pt idx="71">
                  <c:v>6793.5</c:v>
                </c:pt>
                <c:pt idx="72">
                  <c:v>6794</c:v>
                </c:pt>
                <c:pt idx="73">
                  <c:v>6941</c:v>
                </c:pt>
                <c:pt idx="74">
                  <c:v>7781.5</c:v>
                </c:pt>
                <c:pt idx="75">
                  <c:v>7782</c:v>
                </c:pt>
                <c:pt idx="76">
                  <c:v>7912</c:v>
                </c:pt>
                <c:pt idx="77">
                  <c:v>7912.5</c:v>
                </c:pt>
                <c:pt idx="78">
                  <c:v>8070</c:v>
                </c:pt>
                <c:pt idx="79">
                  <c:v>8739</c:v>
                </c:pt>
                <c:pt idx="80">
                  <c:v>8899.5</c:v>
                </c:pt>
                <c:pt idx="81">
                  <c:v>8950.5</c:v>
                </c:pt>
                <c:pt idx="82">
                  <c:v>9970</c:v>
                </c:pt>
                <c:pt idx="83">
                  <c:v>10063</c:v>
                </c:pt>
                <c:pt idx="84">
                  <c:v>10516.5</c:v>
                </c:pt>
                <c:pt idx="85">
                  <c:v>11120.5</c:v>
                </c:pt>
                <c:pt idx="86">
                  <c:v>11145</c:v>
                </c:pt>
                <c:pt idx="87">
                  <c:v>11148</c:v>
                </c:pt>
                <c:pt idx="88">
                  <c:v>11337</c:v>
                </c:pt>
                <c:pt idx="89">
                  <c:v>11477</c:v>
                </c:pt>
                <c:pt idx="90">
                  <c:v>11477.5</c:v>
                </c:pt>
                <c:pt idx="91">
                  <c:v>12130</c:v>
                </c:pt>
                <c:pt idx="92">
                  <c:v>12356</c:v>
                </c:pt>
                <c:pt idx="93">
                  <c:v>12434.5</c:v>
                </c:pt>
                <c:pt idx="94">
                  <c:v>12435</c:v>
                </c:pt>
                <c:pt idx="95">
                  <c:v>13238.5</c:v>
                </c:pt>
                <c:pt idx="96">
                  <c:v>13369</c:v>
                </c:pt>
                <c:pt idx="97">
                  <c:v>13492</c:v>
                </c:pt>
                <c:pt idx="98">
                  <c:v>13492.5</c:v>
                </c:pt>
                <c:pt idx="99">
                  <c:v>13529.5</c:v>
                </c:pt>
                <c:pt idx="100">
                  <c:v>13536</c:v>
                </c:pt>
                <c:pt idx="101">
                  <c:v>13583</c:v>
                </c:pt>
                <c:pt idx="102">
                  <c:v>13630.5</c:v>
                </c:pt>
                <c:pt idx="103">
                  <c:v>13631</c:v>
                </c:pt>
                <c:pt idx="104">
                  <c:v>14507</c:v>
                </c:pt>
                <c:pt idx="105">
                  <c:v>14553.5</c:v>
                </c:pt>
                <c:pt idx="106">
                  <c:v>14554</c:v>
                </c:pt>
                <c:pt idx="107">
                  <c:v>14572</c:v>
                </c:pt>
                <c:pt idx="108">
                  <c:v>14572.5</c:v>
                </c:pt>
                <c:pt idx="109">
                  <c:v>14585</c:v>
                </c:pt>
                <c:pt idx="110">
                  <c:v>14585.5</c:v>
                </c:pt>
                <c:pt idx="111">
                  <c:v>14708.5</c:v>
                </c:pt>
                <c:pt idx="112">
                  <c:v>15482</c:v>
                </c:pt>
                <c:pt idx="113">
                  <c:v>15584.5</c:v>
                </c:pt>
                <c:pt idx="114">
                  <c:v>15585</c:v>
                </c:pt>
                <c:pt idx="115">
                  <c:v>15763</c:v>
                </c:pt>
                <c:pt idx="116">
                  <c:v>15763</c:v>
                </c:pt>
                <c:pt idx="117">
                  <c:v>16670.5</c:v>
                </c:pt>
                <c:pt idx="118">
                  <c:v>16671</c:v>
                </c:pt>
                <c:pt idx="119">
                  <c:v>16719.5</c:v>
                </c:pt>
                <c:pt idx="120">
                  <c:v>16720</c:v>
                </c:pt>
                <c:pt idx="121">
                  <c:v>16943.5</c:v>
                </c:pt>
                <c:pt idx="122">
                  <c:v>16944</c:v>
                </c:pt>
                <c:pt idx="123">
                  <c:v>17904</c:v>
                </c:pt>
                <c:pt idx="124">
                  <c:v>17904.5</c:v>
                </c:pt>
                <c:pt idx="125">
                  <c:v>17913.5</c:v>
                </c:pt>
                <c:pt idx="126">
                  <c:v>17914</c:v>
                </c:pt>
                <c:pt idx="127">
                  <c:v>17935</c:v>
                </c:pt>
                <c:pt idx="128">
                  <c:v>18011.5</c:v>
                </c:pt>
                <c:pt idx="129">
                  <c:v>19030</c:v>
                </c:pt>
                <c:pt idx="130">
                  <c:v>19030.5</c:v>
                </c:pt>
                <c:pt idx="131">
                  <c:v>19088</c:v>
                </c:pt>
                <c:pt idx="132">
                  <c:v>19103.5</c:v>
                </c:pt>
                <c:pt idx="133">
                  <c:v>19104</c:v>
                </c:pt>
                <c:pt idx="134">
                  <c:v>19180</c:v>
                </c:pt>
                <c:pt idx="135">
                  <c:v>19837</c:v>
                </c:pt>
                <c:pt idx="136">
                  <c:v>19862.5</c:v>
                </c:pt>
                <c:pt idx="137">
                  <c:v>20000.5</c:v>
                </c:pt>
                <c:pt idx="138">
                  <c:v>20100.5</c:v>
                </c:pt>
                <c:pt idx="139">
                  <c:v>20101</c:v>
                </c:pt>
                <c:pt idx="140">
                  <c:v>20183</c:v>
                </c:pt>
                <c:pt idx="141">
                  <c:v>20183.5</c:v>
                </c:pt>
                <c:pt idx="142">
                  <c:v>20217</c:v>
                </c:pt>
                <c:pt idx="143">
                  <c:v>20217.5</c:v>
                </c:pt>
                <c:pt idx="144">
                  <c:v>21245</c:v>
                </c:pt>
                <c:pt idx="145">
                  <c:v>21264</c:v>
                </c:pt>
                <c:pt idx="146">
                  <c:v>22343</c:v>
                </c:pt>
                <c:pt idx="147">
                  <c:v>23448.5</c:v>
                </c:pt>
                <c:pt idx="148">
                  <c:v>24582</c:v>
                </c:pt>
                <c:pt idx="149">
                  <c:v>24582.5</c:v>
                </c:pt>
                <c:pt idx="150">
                  <c:v>24583</c:v>
                </c:pt>
                <c:pt idx="151">
                  <c:v>25578</c:v>
                </c:pt>
              </c:numCache>
            </c:numRef>
          </c:xVal>
          <c:yVal>
            <c:numRef>
              <c:f>Active!$H$21:$H$967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2B-40C5-9EE9-06CCBC6715A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0.01</c:v>
                  </c:pt>
                  <c:pt idx="21">
                    <c:v>6.9999999999999999E-4</c:v>
                  </c:pt>
                  <c:pt idx="22">
                    <c:v>0.01</c:v>
                  </c:pt>
                  <c:pt idx="23">
                    <c:v>0.01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0.01</c:v>
                  </c:pt>
                  <c:pt idx="28">
                    <c:v>0.01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5">
                    <c:v>0</c:v>
                  </c:pt>
                  <c:pt idx="47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0</c:v>
                  </c:pt>
                  <c:pt idx="59">
                    <c:v>4.0000000000000001E-3</c:v>
                  </c:pt>
                  <c:pt idx="60">
                    <c:v>2.9999999999999997E-4</c:v>
                  </c:pt>
                  <c:pt idx="61">
                    <c:v>1.8E-3</c:v>
                  </c:pt>
                  <c:pt idx="62">
                    <c:v>5.0000000000000001E-4</c:v>
                  </c:pt>
                  <c:pt idx="63">
                    <c:v>8.9999999999999998E-4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1.4E-3</c:v>
                  </c:pt>
                  <c:pt idx="71">
                    <c:v>2.2000000000000001E-3</c:v>
                  </c:pt>
                  <c:pt idx="72">
                    <c:v>1.5E-3</c:v>
                  </c:pt>
                  <c:pt idx="73">
                    <c:v>2.0000000000000001E-4</c:v>
                  </c:pt>
                  <c:pt idx="74">
                    <c:v>1.8E-3</c:v>
                  </c:pt>
                  <c:pt idx="75">
                    <c:v>8.9999999999999998E-4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1E-4</c:v>
                  </c:pt>
                  <c:pt idx="79">
                    <c:v>0</c:v>
                  </c:pt>
                  <c:pt idx="80">
                    <c:v>1E-3</c:v>
                  </c:pt>
                  <c:pt idx="81">
                    <c:v>4.0000000000000002E-4</c:v>
                  </c:pt>
                  <c:pt idx="82">
                    <c:v>2.0000000000000001E-4</c:v>
                  </c:pt>
                  <c:pt idx="83">
                    <c:v>0</c:v>
                  </c:pt>
                  <c:pt idx="84">
                    <c:v>4.0000000000000002E-4</c:v>
                  </c:pt>
                  <c:pt idx="85">
                    <c:v>2.0000000000000001E-4</c:v>
                  </c:pt>
                  <c:pt idx="86">
                    <c:v>1E-3</c:v>
                  </c:pt>
                  <c:pt idx="87">
                    <c:v>5.0000000000000001E-4</c:v>
                  </c:pt>
                  <c:pt idx="88">
                    <c:v>1E-4</c:v>
                  </c:pt>
                  <c:pt idx="89">
                    <c:v>6.9999999999999999E-4</c:v>
                  </c:pt>
                  <c:pt idx="90">
                    <c:v>8.0000000000000004E-4</c:v>
                  </c:pt>
                  <c:pt idx="91">
                    <c:v>1E-4</c:v>
                  </c:pt>
                  <c:pt idx="92">
                    <c:v>1E-4</c:v>
                  </c:pt>
                  <c:pt idx="93">
                    <c:v>1.1999999999999999E-3</c:v>
                  </c:pt>
                  <c:pt idx="94">
                    <c:v>1E-3</c:v>
                  </c:pt>
                  <c:pt idx="95">
                    <c:v>0</c:v>
                  </c:pt>
                  <c:pt idx="96">
                    <c:v>4.0000000000000002E-4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2.0999999999999999E-3</c:v>
                  </c:pt>
                  <c:pt idx="101">
                    <c:v>2.9999999999999997E-4</c:v>
                  </c:pt>
                  <c:pt idx="102">
                    <c:v>2.0999999999999999E-3</c:v>
                  </c:pt>
                  <c:pt idx="103">
                    <c:v>4.0000000000000002E-4</c:v>
                  </c:pt>
                  <c:pt idx="104">
                    <c:v>2.9999999999999997E-4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2.7000000000000001E-3</c:v>
                  </c:pt>
                  <c:pt idx="110">
                    <c:v>2.0999999999999999E-3</c:v>
                  </c:pt>
                  <c:pt idx="111">
                    <c:v>2.9999999999999997E-4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1E-4</c:v>
                  </c:pt>
                  <c:pt idx="116">
                    <c:v>1.2999999999999999E-4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1.4E-3</c:v>
                  </c:pt>
                  <c:pt idx="122">
                    <c:v>6.9999999999999999E-4</c:v>
                  </c:pt>
                  <c:pt idx="123">
                    <c:v>2.7000000000000001E-3</c:v>
                  </c:pt>
                  <c:pt idx="124">
                    <c:v>1.9E-3</c:v>
                  </c:pt>
                  <c:pt idx="125">
                    <c:v>2.0999999999999999E-3</c:v>
                  </c:pt>
                  <c:pt idx="126">
                    <c:v>1.1999999999999999E-3</c:v>
                  </c:pt>
                  <c:pt idx="127">
                    <c:v>6.0000000000000002E-5</c:v>
                  </c:pt>
                  <c:pt idx="128">
                    <c:v>1.6000000000000001E-3</c:v>
                  </c:pt>
                  <c:pt idx="129">
                    <c:v>3.3999999999999998E-3</c:v>
                  </c:pt>
                  <c:pt idx="130">
                    <c:v>1E-3</c:v>
                  </c:pt>
                  <c:pt idx="131">
                    <c:v>2.9999999999999997E-4</c:v>
                  </c:pt>
                  <c:pt idx="132">
                    <c:v>8.9999999999999998E-4</c:v>
                  </c:pt>
                  <c:pt idx="133">
                    <c:v>1E-4</c:v>
                  </c:pt>
                  <c:pt idx="134">
                    <c:v>1.4E-3</c:v>
                  </c:pt>
                  <c:pt idx="135">
                    <c:v>0</c:v>
                  </c:pt>
                  <c:pt idx="136">
                    <c:v>1E-4</c:v>
                  </c:pt>
                  <c:pt idx="137">
                    <c:v>5.9999999999999995E-4</c:v>
                  </c:pt>
                  <c:pt idx="138">
                    <c:v>1.2999999999999999E-3</c:v>
                  </c:pt>
                  <c:pt idx="139">
                    <c:v>3.5000000000000001E-3</c:v>
                  </c:pt>
                  <c:pt idx="140">
                    <c:v>0</c:v>
                  </c:pt>
                  <c:pt idx="141">
                    <c:v>1.5E-3</c:v>
                  </c:pt>
                  <c:pt idx="142">
                    <c:v>5.0000000000000001E-4</c:v>
                  </c:pt>
                  <c:pt idx="143">
                    <c:v>4.0000000000000002E-4</c:v>
                  </c:pt>
                  <c:pt idx="144">
                    <c:v>6.0000000000000002E-5</c:v>
                  </c:pt>
                  <c:pt idx="145">
                    <c:v>2.9999999999999997E-4</c:v>
                  </c:pt>
                  <c:pt idx="146">
                    <c:v>2.3000000000000001E-4</c:v>
                  </c:pt>
                  <c:pt idx="147">
                    <c:v>2.9999999999999997E-4</c:v>
                  </c:pt>
                  <c:pt idx="148">
                    <c:v>1.9E-3</c:v>
                  </c:pt>
                  <c:pt idx="149">
                    <c:v>1.1999999999999999E-3</c:v>
                  </c:pt>
                  <c:pt idx="150">
                    <c:v>1.6000000000000001E-3</c:v>
                  </c:pt>
                  <c:pt idx="151">
                    <c:v>1E-4</c:v>
                  </c:pt>
                </c:numCache>
              </c:numRef>
            </c:plus>
            <c:minus>
              <c:numRef>
                <c:f>Active!$D$21:$D$967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0.01</c:v>
                  </c:pt>
                  <c:pt idx="21">
                    <c:v>6.9999999999999999E-4</c:v>
                  </c:pt>
                  <c:pt idx="22">
                    <c:v>0.01</c:v>
                  </c:pt>
                  <c:pt idx="23">
                    <c:v>0.01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0.01</c:v>
                  </c:pt>
                  <c:pt idx="28">
                    <c:v>0.01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5">
                    <c:v>0</c:v>
                  </c:pt>
                  <c:pt idx="47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0</c:v>
                  </c:pt>
                  <c:pt idx="59">
                    <c:v>4.0000000000000001E-3</c:v>
                  </c:pt>
                  <c:pt idx="60">
                    <c:v>2.9999999999999997E-4</c:v>
                  </c:pt>
                  <c:pt idx="61">
                    <c:v>1.8E-3</c:v>
                  </c:pt>
                  <c:pt idx="62">
                    <c:v>5.0000000000000001E-4</c:v>
                  </c:pt>
                  <c:pt idx="63">
                    <c:v>8.9999999999999998E-4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1.4E-3</c:v>
                  </c:pt>
                  <c:pt idx="71">
                    <c:v>2.2000000000000001E-3</c:v>
                  </c:pt>
                  <c:pt idx="72">
                    <c:v>1.5E-3</c:v>
                  </c:pt>
                  <c:pt idx="73">
                    <c:v>2.0000000000000001E-4</c:v>
                  </c:pt>
                  <c:pt idx="74">
                    <c:v>1.8E-3</c:v>
                  </c:pt>
                  <c:pt idx="75">
                    <c:v>8.9999999999999998E-4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1E-4</c:v>
                  </c:pt>
                  <c:pt idx="79">
                    <c:v>0</c:v>
                  </c:pt>
                  <c:pt idx="80">
                    <c:v>1E-3</c:v>
                  </c:pt>
                  <c:pt idx="81">
                    <c:v>4.0000000000000002E-4</c:v>
                  </c:pt>
                  <c:pt idx="82">
                    <c:v>2.0000000000000001E-4</c:v>
                  </c:pt>
                  <c:pt idx="83">
                    <c:v>0</c:v>
                  </c:pt>
                  <c:pt idx="84">
                    <c:v>4.0000000000000002E-4</c:v>
                  </c:pt>
                  <c:pt idx="85">
                    <c:v>2.0000000000000001E-4</c:v>
                  </c:pt>
                  <c:pt idx="86">
                    <c:v>1E-3</c:v>
                  </c:pt>
                  <c:pt idx="87">
                    <c:v>5.0000000000000001E-4</c:v>
                  </c:pt>
                  <c:pt idx="88">
                    <c:v>1E-4</c:v>
                  </c:pt>
                  <c:pt idx="89">
                    <c:v>6.9999999999999999E-4</c:v>
                  </c:pt>
                  <c:pt idx="90">
                    <c:v>8.0000000000000004E-4</c:v>
                  </c:pt>
                  <c:pt idx="91">
                    <c:v>1E-4</c:v>
                  </c:pt>
                  <c:pt idx="92">
                    <c:v>1E-4</c:v>
                  </c:pt>
                  <c:pt idx="93">
                    <c:v>1.1999999999999999E-3</c:v>
                  </c:pt>
                  <c:pt idx="94">
                    <c:v>1E-3</c:v>
                  </c:pt>
                  <c:pt idx="95">
                    <c:v>0</c:v>
                  </c:pt>
                  <c:pt idx="96">
                    <c:v>4.0000000000000002E-4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2.0999999999999999E-3</c:v>
                  </c:pt>
                  <c:pt idx="101">
                    <c:v>2.9999999999999997E-4</c:v>
                  </c:pt>
                  <c:pt idx="102">
                    <c:v>2.0999999999999999E-3</c:v>
                  </c:pt>
                  <c:pt idx="103">
                    <c:v>4.0000000000000002E-4</c:v>
                  </c:pt>
                  <c:pt idx="104">
                    <c:v>2.9999999999999997E-4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2.7000000000000001E-3</c:v>
                  </c:pt>
                  <c:pt idx="110">
                    <c:v>2.0999999999999999E-3</c:v>
                  </c:pt>
                  <c:pt idx="111">
                    <c:v>2.9999999999999997E-4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1E-4</c:v>
                  </c:pt>
                  <c:pt idx="116">
                    <c:v>1.2999999999999999E-4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1.4E-3</c:v>
                  </c:pt>
                  <c:pt idx="122">
                    <c:v>6.9999999999999999E-4</c:v>
                  </c:pt>
                  <c:pt idx="123">
                    <c:v>2.7000000000000001E-3</c:v>
                  </c:pt>
                  <c:pt idx="124">
                    <c:v>1.9E-3</c:v>
                  </c:pt>
                  <c:pt idx="125">
                    <c:v>2.0999999999999999E-3</c:v>
                  </c:pt>
                  <c:pt idx="126">
                    <c:v>1.1999999999999999E-3</c:v>
                  </c:pt>
                  <c:pt idx="127">
                    <c:v>6.0000000000000002E-5</c:v>
                  </c:pt>
                  <c:pt idx="128">
                    <c:v>1.6000000000000001E-3</c:v>
                  </c:pt>
                  <c:pt idx="129">
                    <c:v>3.3999999999999998E-3</c:v>
                  </c:pt>
                  <c:pt idx="130">
                    <c:v>1E-3</c:v>
                  </c:pt>
                  <c:pt idx="131">
                    <c:v>2.9999999999999997E-4</c:v>
                  </c:pt>
                  <c:pt idx="132">
                    <c:v>8.9999999999999998E-4</c:v>
                  </c:pt>
                  <c:pt idx="133">
                    <c:v>1E-4</c:v>
                  </c:pt>
                  <c:pt idx="134">
                    <c:v>1.4E-3</c:v>
                  </c:pt>
                  <c:pt idx="135">
                    <c:v>0</c:v>
                  </c:pt>
                  <c:pt idx="136">
                    <c:v>1E-4</c:v>
                  </c:pt>
                  <c:pt idx="137">
                    <c:v>5.9999999999999995E-4</c:v>
                  </c:pt>
                  <c:pt idx="138">
                    <c:v>1.2999999999999999E-3</c:v>
                  </c:pt>
                  <c:pt idx="139">
                    <c:v>3.5000000000000001E-3</c:v>
                  </c:pt>
                  <c:pt idx="140">
                    <c:v>0</c:v>
                  </c:pt>
                  <c:pt idx="141">
                    <c:v>1.5E-3</c:v>
                  </c:pt>
                  <c:pt idx="142">
                    <c:v>5.0000000000000001E-4</c:v>
                  </c:pt>
                  <c:pt idx="143">
                    <c:v>4.0000000000000002E-4</c:v>
                  </c:pt>
                  <c:pt idx="144">
                    <c:v>6.0000000000000002E-5</c:v>
                  </c:pt>
                  <c:pt idx="145">
                    <c:v>2.9999999999999997E-4</c:v>
                  </c:pt>
                  <c:pt idx="146">
                    <c:v>2.3000000000000001E-4</c:v>
                  </c:pt>
                  <c:pt idx="147">
                    <c:v>2.9999999999999997E-4</c:v>
                  </c:pt>
                  <c:pt idx="148">
                    <c:v>1.9E-3</c:v>
                  </c:pt>
                  <c:pt idx="149">
                    <c:v>1.1999999999999999E-3</c:v>
                  </c:pt>
                  <c:pt idx="150">
                    <c:v>1.6000000000000001E-3</c:v>
                  </c:pt>
                  <c:pt idx="15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Active!$F$21:$F$967</c:f>
              <c:numCache>
                <c:formatCode>General</c:formatCode>
                <c:ptCount val="947"/>
                <c:pt idx="0">
                  <c:v>-2059</c:v>
                </c:pt>
                <c:pt idx="1">
                  <c:v>-1989</c:v>
                </c:pt>
                <c:pt idx="2">
                  <c:v>-1973.5</c:v>
                </c:pt>
                <c:pt idx="3">
                  <c:v>-1970.5</c:v>
                </c:pt>
                <c:pt idx="4">
                  <c:v>-1946</c:v>
                </c:pt>
                <c:pt idx="5">
                  <c:v>-1882</c:v>
                </c:pt>
                <c:pt idx="6">
                  <c:v>-1860.5</c:v>
                </c:pt>
                <c:pt idx="7">
                  <c:v>-1857.5</c:v>
                </c:pt>
                <c:pt idx="8">
                  <c:v>-1851.5</c:v>
                </c:pt>
                <c:pt idx="9">
                  <c:v>-897</c:v>
                </c:pt>
                <c:pt idx="10">
                  <c:v>-878.5</c:v>
                </c:pt>
                <c:pt idx="11">
                  <c:v>15</c:v>
                </c:pt>
                <c:pt idx="12">
                  <c:v>33.5</c:v>
                </c:pt>
                <c:pt idx="13">
                  <c:v>42</c:v>
                </c:pt>
                <c:pt idx="14">
                  <c:v>54.5</c:v>
                </c:pt>
                <c:pt idx="15">
                  <c:v>91</c:v>
                </c:pt>
                <c:pt idx="16">
                  <c:v>103.5</c:v>
                </c:pt>
                <c:pt idx="17">
                  <c:v>124.5</c:v>
                </c:pt>
                <c:pt idx="18">
                  <c:v>125</c:v>
                </c:pt>
                <c:pt idx="19">
                  <c:v>134</c:v>
                </c:pt>
                <c:pt idx="20">
                  <c:v>187</c:v>
                </c:pt>
                <c:pt idx="21">
                  <c:v>187</c:v>
                </c:pt>
                <c:pt idx="22">
                  <c:v>190</c:v>
                </c:pt>
                <c:pt idx="23">
                  <c:v>190.5</c:v>
                </c:pt>
                <c:pt idx="24">
                  <c:v>190.5</c:v>
                </c:pt>
                <c:pt idx="25">
                  <c:v>222.5</c:v>
                </c:pt>
                <c:pt idx="26">
                  <c:v>287</c:v>
                </c:pt>
                <c:pt idx="27">
                  <c:v>288</c:v>
                </c:pt>
                <c:pt idx="28">
                  <c:v>291</c:v>
                </c:pt>
                <c:pt idx="29">
                  <c:v>293</c:v>
                </c:pt>
                <c:pt idx="30">
                  <c:v>311.5</c:v>
                </c:pt>
                <c:pt idx="31">
                  <c:v>311.5</c:v>
                </c:pt>
                <c:pt idx="32">
                  <c:v>314.5</c:v>
                </c:pt>
                <c:pt idx="33">
                  <c:v>317.5</c:v>
                </c:pt>
                <c:pt idx="34">
                  <c:v>951.5</c:v>
                </c:pt>
                <c:pt idx="35">
                  <c:v>1113.5</c:v>
                </c:pt>
                <c:pt idx="36">
                  <c:v>1122</c:v>
                </c:pt>
                <c:pt idx="37">
                  <c:v>1259.5</c:v>
                </c:pt>
                <c:pt idx="38">
                  <c:v>1272</c:v>
                </c:pt>
                <c:pt idx="39">
                  <c:v>1296.5</c:v>
                </c:pt>
                <c:pt idx="40">
                  <c:v>1302.5</c:v>
                </c:pt>
                <c:pt idx="41">
                  <c:v>1330</c:v>
                </c:pt>
                <c:pt idx="42">
                  <c:v>1354.5</c:v>
                </c:pt>
                <c:pt idx="43">
                  <c:v>1357.5</c:v>
                </c:pt>
                <c:pt idx="44">
                  <c:v>1376</c:v>
                </c:pt>
                <c:pt idx="45">
                  <c:v>1376</c:v>
                </c:pt>
                <c:pt idx="46">
                  <c:v>1382</c:v>
                </c:pt>
                <c:pt idx="47">
                  <c:v>1419</c:v>
                </c:pt>
                <c:pt idx="48">
                  <c:v>1428</c:v>
                </c:pt>
                <c:pt idx="49">
                  <c:v>2162.5</c:v>
                </c:pt>
                <c:pt idx="50">
                  <c:v>2163</c:v>
                </c:pt>
                <c:pt idx="51">
                  <c:v>2174.5</c:v>
                </c:pt>
                <c:pt idx="52">
                  <c:v>2175.5</c:v>
                </c:pt>
                <c:pt idx="53">
                  <c:v>2186.5</c:v>
                </c:pt>
                <c:pt idx="54">
                  <c:v>2211</c:v>
                </c:pt>
                <c:pt idx="55">
                  <c:v>2211.5</c:v>
                </c:pt>
                <c:pt idx="56">
                  <c:v>2263.5</c:v>
                </c:pt>
                <c:pt idx="57">
                  <c:v>2356</c:v>
                </c:pt>
                <c:pt idx="58">
                  <c:v>3422.5</c:v>
                </c:pt>
                <c:pt idx="59">
                  <c:v>4316</c:v>
                </c:pt>
                <c:pt idx="60">
                  <c:v>4433.5</c:v>
                </c:pt>
                <c:pt idx="61">
                  <c:v>5579</c:v>
                </c:pt>
                <c:pt idx="62">
                  <c:v>5616</c:v>
                </c:pt>
                <c:pt idx="63">
                  <c:v>5616.5</c:v>
                </c:pt>
                <c:pt idx="64">
                  <c:v>5731</c:v>
                </c:pt>
                <c:pt idx="65">
                  <c:v>5731.5</c:v>
                </c:pt>
                <c:pt idx="66">
                  <c:v>6619</c:v>
                </c:pt>
                <c:pt idx="67">
                  <c:v>6634</c:v>
                </c:pt>
                <c:pt idx="68">
                  <c:v>6639</c:v>
                </c:pt>
                <c:pt idx="69">
                  <c:v>6667.5</c:v>
                </c:pt>
                <c:pt idx="70">
                  <c:v>6790.5</c:v>
                </c:pt>
                <c:pt idx="71">
                  <c:v>6793.5</c:v>
                </c:pt>
                <c:pt idx="72">
                  <c:v>6794</c:v>
                </c:pt>
                <c:pt idx="73">
                  <c:v>6941</c:v>
                </c:pt>
                <c:pt idx="74">
                  <c:v>7781.5</c:v>
                </c:pt>
                <c:pt idx="75">
                  <c:v>7782</c:v>
                </c:pt>
                <c:pt idx="76">
                  <c:v>7912</c:v>
                </c:pt>
                <c:pt idx="77">
                  <c:v>7912.5</c:v>
                </c:pt>
                <c:pt idx="78">
                  <c:v>8070</c:v>
                </c:pt>
                <c:pt idx="79">
                  <c:v>8739</c:v>
                </c:pt>
                <c:pt idx="80">
                  <c:v>8899.5</c:v>
                </c:pt>
                <c:pt idx="81">
                  <c:v>8950.5</c:v>
                </c:pt>
                <c:pt idx="82">
                  <c:v>9970</c:v>
                </c:pt>
                <c:pt idx="83">
                  <c:v>10063</c:v>
                </c:pt>
                <c:pt idx="84">
                  <c:v>10516.5</c:v>
                </c:pt>
                <c:pt idx="85">
                  <c:v>11120.5</c:v>
                </c:pt>
                <c:pt idx="86">
                  <c:v>11145</c:v>
                </c:pt>
                <c:pt idx="87">
                  <c:v>11148</c:v>
                </c:pt>
                <c:pt idx="88">
                  <c:v>11337</c:v>
                </c:pt>
                <c:pt idx="89">
                  <c:v>11477</c:v>
                </c:pt>
                <c:pt idx="90">
                  <c:v>11477.5</c:v>
                </c:pt>
                <c:pt idx="91">
                  <c:v>12130</c:v>
                </c:pt>
                <c:pt idx="92">
                  <c:v>12356</c:v>
                </c:pt>
                <c:pt idx="93">
                  <c:v>12434.5</c:v>
                </c:pt>
                <c:pt idx="94">
                  <c:v>12435</c:v>
                </c:pt>
                <c:pt idx="95">
                  <c:v>13238.5</c:v>
                </c:pt>
                <c:pt idx="96">
                  <c:v>13369</c:v>
                </c:pt>
                <c:pt idx="97">
                  <c:v>13492</c:v>
                </c:pt>
                <c:pt idx="98">
                  <c:v>13492.5</c:v>
                </c:pt>
                <c:pt idx="99">
                  <c:v>13529.5</c:v>
                </c:pt>
                <c:pt idx="100">
                  <c:v>13536</c:v>
                </c:pt>
                <c:pt idx="101">
                  <c:v>13583</c:v>
                </c:pt>
                <c:pt idx="102">
                  <c:v>13630.5</c:v>
                </c:pt>
                <c:pt idx="103">
                  <c:v>13631</c:v>
                </c:pt>
                <c:pt idx="104">
                  <c:v>14507</c:v>
                </c:pt>
                <c:pt idx="105">
                  <c:v>14553.5</c:v>
                </c:pt>
                <c:pt idx="106">
                  <c:v>14554</c:v>
                </c:pt>
                <c:pt idx="107">
                  <c:v>14572</c:v>
                </c:pt>
                <c:pt idx="108">
                  <c:v>14572.5</c:v>
                </c:pt>
                <c:pt idx="109">
                  <c:v>14585</c:v>
                </c:pt>
                <c:pt idx="110">
                  <c:v>14585.5</c:v>
                </c:pt>
                <c:pt idx="111">
                  <c:v>14708.5</c:v>
                </c:pt>
                <c:pt idx="112">
                  <c:v>15482</c:v>
                </c:pt>
                <c:pt idx="113">
                  <c:v>15584.5</c:v>
                </c:pt>
                <c:pt idx="114">
                  <c:v>15585</c:v>
                </c:pt>
                <c:pt idx="115">
                  <c:v>15763</c:v>
                </c:pt>
                <c:pt idx="116">
                  <c:v>15763</c:v>
                </c:pt>
                <c:pt idx="117">
                  <c:v>16670.5</c:v>
                </c:pt>
                <c:pt idx="118">
                  <c:v>16671</c:v>
                </c:pt>
                <c:pt idx="119">
                  <c:v>16719.5</c:v>
                </c:pt>
                <c:pt idx="120">
                  <c:v>16720</c:v>
                </c:pt>
                <c:pt idx="121">
                  <c:v>16943.5</c:v>
                </c:pt>
                <c:pt idx="122">
                  <c:v>16944</c:v>
                </c:pt>
                <c:pt idx="123">
                  <c:v>17904</c:v>
                </c:pt>
                <c:pt idx="124">
                  <c:v>17904.5</c:v>
                </c:pt>
                <c:pt idx="125">
                  <c:v>17913.5</c:v>
                </c:pt>
                <c:pt idx="126">
                  <c:v>17914</c:v>
                </c:pt>
                <c:pt idx="127">
                  <c:v>17935</c:v>
                </c:pt>
                <c:pt idx="128">
                  <c:v>18011.5</c:v>
                </c:pt>
                <c:pt idx="129">
                  <c:v>19030</c:v>
                </c:pt>
                <c:pt idx="130">
                  <c:v>19030.5</c:v>
                </c:pt>
                <c:pt idx="131">
                  <c:v>19088</c:v>
                </c:pt>
                <c:pt idx="132">
                  <c:v>19103.5</c:v>
                </c:pt>
                <c:pt idx="133">
                  <c:v>19104</c:v>
                </c:pt>
                <c:pt idx="134">
                  <c:v>19180</c:v>
                </c:pt>
                <c:pt idx="135">
                  <c:v>19837</c:v>
                </c:pt>
                <c:pt idx="136">
                  <c:v>19862.5</c:v>
                </c:pt>
                <c:pt idx="137">
                  <c:v>20000.5</c:v>
                </c:pt>
                <c:pt idx="138">
                  <c:v>20100.5</c:v>
                </c:pt>
                <c:pt idx="139">
                  <c:v>20101</c:v>
                </c:pt>
                <c:pt idx="140">
                  <c:v>20183</c:v>
                </c:pt>
                <c:pt idx="141">
                  <c:v>20183.5</c:v>
                </c:pt>
                <c:pt idx="142">
                  <c:v>20217</c:v>
                </c:pt>
                <c:pt idx="143">
                  <c:v>20217.5</c:v>
                </c:pt>
                <c:pt idx="144">
                  <c:v>21245</c:v>
                </c:pt>
                <c:pt idx="145">
                  <c:v>21264</c:v>
                </c:pt>
                <c:pt idx="146">
                  <c:v>22343</c:v>
                </c:pt>
                <c:pt idx="147">
                  <c:v>23448.5</c:v>
                </c:pt>
                <c:pt idx="148">
                  <c:v>24582</c:v>
                </c:pt>
                <c:pt idx="149">
                  <c:v>24582.5</c:v>
                </c:pt>
                <c:pt idx="150">
                  <c:v>24583</c:v>
                </c:pt>
                <c:pt idx="151">
                  <c:v>25578</c:v>
                </c:pt>
              </c:numCache>
            </c:numRef>
          </c:xVal>
          <c:yVal>
            <c:numRef>
              <c:f>Active!$I$21:$I$967</c:f>
              <c:numCache>
                <c:formatCode>General</c:formatCode>
                <c:ptCount val="947"/>
                <c:pt idx="0">
                  <c:v>2.3969673973624595E-2</c:v>
                </c:pt>
                <c:pt idx="1">
                  <c:v>9.3140755416243337E-3</c:v>
                </c:pt>
                <c:pt idx="2">
                  <c:v>2.6440335888764821E-2</c:v>
                </c:pt>
                <c:pt idx="3">
                  <c:v>3.2755095948232338E-2</c:v>
                </c:pt>
                <c:pt idx="4">
                  <c:v>2.1825636496942025E-2</c:v>
                </c:pt>
                <c:pt idx="5">
                  <c:v>1.1540517924004234E-2</c:v>
                </c:pt>
                <c:pt idx="6">
                  <c:v>3.0296298413304612E-2</c:v>
                </c:pt>
                <c:pt idx="7">
                  <c:v>2.6110584731213748E-3</c:v>
                </c:pt>
                <c:pt idx="8">
                  <c:v>4.0240578615339473E-2</c:v>
                </c:pt>
                <c:pt idx="9">
                  <c:v>3.4886739951616619E-2</c:v>
                </c:pt>
                <c:pt idx="10">
                  <c:v>2.3327760369284078E-2</c:v>
                </c:pt>
                <c:pt idx="11">
                  <c:v>-1.4261996620916761E-3</c:v>
                </c:pt>
                <c:pt idx="12">
                  <c:v>7.0148207450984046E-3</c:v>
                </c:pt>
                <c:pt idx="13">
                  <c:v>1.8406640941975638E-2</c:v>
                </c:pt>
                <c:pt idx="14">
                  <c:v>1.1218141225981526E-2</c:v>
                </c:pt>
                <c:pt idx="15">
                  <c:v>1.4547722035786137E-2</c:v>
                </c:pt>
                <c:pt idx="16">
                  <c:v>1.4359222310304176E-2</c:v>
                </c:pt>
                <c:pt idx="17">
                  <c:v>1.856254278391134E-2</c:v>
                </c:pt>
                <c:pt idx="18">
                  <c:v>-1.3884997206332628E-2</c:v>
                </c:pt>
                <c:pt idx="19">
                  <c:v>9.0592829947127029E-3</c:v>
                </c:pt>
                <c:pt idx="25">
                  <c:v>2.6844704974791966E-2</c:v>
                </c:pt>
                <c:pt idx="26">
                  <c:v>2.1120464225532487E-3</c:v>
                </c:pt>
                <c:pt idx="29">
                  <c:v>1.7741566553013399E-2</c:v>
                </c:pt>
                <c:pt idx="30">
                  <c:v>-1.0817413036420476E-2</c:v>
                </c:pt>
                <c:pt idx="31">
                  <c:v>1.1182586960785557E-2</c:v>
                </c:pt>
                <c:pt idx="32">
                  <c:v>1.3497347033990081E-2</c:v>
                </c:pt>
                <c:pt idx="33">
                  <c:v>1.0812107102537993E-2</c:v>
                </c:pt>
                <c:pt idx="34">
                  <c:v>3.3314012689515948E-3</c:v>
                </c:pt>
                <c:pt idx="35">
                  <c:v>1.2328444892773405E-2</c:v>
                </c:pt>
                <c:pt idx="36">
                  <c:v>1.3720265080337413E-2</c:v>
                </c:pt>
                <c:pt idx="37">
                  <c:v>1.4646768155216705E-2</c:v>
                </c:pt>
                <c:pt idx="38">
                  <c:v>-1.5417315662489273E-3</c:v>
                </c:pt>
                <c:pt idx="39">
                  <c:v>1.1528808980074245E-2</c:v>
                </c:pt>
                <c:pt idx="40">
                  <c:v>1.3158329114958178E-2</c:v>
                </c:pt>
                <c:pt idx="45">
                  <c:v>1.5369950764579698E-2</c:v>
                </c:pt>
                <c:pt idx="47">
                  <c:v>1.8881511721701827E-2</c:v>
                </c:pt>
                <c:pt idx="49">
                  <c:v>6.3895483399392106E-3</c:v>
                </c:pt>
                <c:pt idx="59">
                  <c:v>6.8348164786584675E-3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2B-40C5-9EE9-06CCBC6715A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Active!$D$21:$D$39</c:f>
                <c:numCache>
                  <c:formatCode>General</c:formatCode>
                  <c:ptCount val="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</c:numCache>
              </c:numRef>
            </c:plus>
            <c:minus>
              <c:numRef>
                <c:f>Active!$D$21:$D$39</c:f>
                <c:numCache>
                  <c:formatCode>General</c:formatCode>
                  <c:ptCount val="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Active!$F$21:$F$967</c:f>
              <c:numCache>
                <c:formatCode>General</c:formatCode>
                <c:ptCount val="947"/>
                <c:pt idx="0">
                  <c:v>-2059</c:v>
                </c:pt>
                <c:pt idx="1">
                  <c:v>-1989</c:v>
                </c:pt>
                <c:pt idx="2">
                  <c:v>-1973.5</c:v>
                </c:pt>
                <c:pt idx="3">
                  <c:v>-1970.5</c:v>
                </c:pt>
                <c:pt idx="4">
                  <c:v>-1946</c:v>
                </c:pt>
                <c:pt idx="5">
                  <c:v>-1882</c:v>
                </c:pt>
                <c:pt idx="6">
                  <c:v>-1860.5</c:v>
                </c:pt>
                <c:pt idx="7">
                  <c:v>-1857.5</c:v>
                </c:pt>
                <c:pt idx="8">
                  <c:v>-1851.5</c:v>
                </c:pt>
                <c:pt idx="9">
                  <c:v>-897</c:v>
                </c:pt>
                <c:pt idx="10">
                  <c:v>-878.5</c:v>
                </c:pt>
                <c:pt idx="11">
                  <c:v>15</c:v>
                </c:pt>
                <c:pt idx="12">
                  <c:v>33.5</c:v>
                </c:pt>
                <c:pt idx="13">
                  <c:v>42</c:v>
                </c:pt>
                <c:pt idx="14">
                  <c:v>54.5</c:v>
                </c:pt>
                <c:pt idx="15">
                  <c:v>91</c:v>
                </c:pt>
                <c:pt idx="16">
                  <c:v>103.5</c:v>
                </c:pt>
                <c:pt idx="17">
                  <c:v>124.5</c:v>
                </c:pt>
                <c:pt idx="18">
                  <c:v>125</c:v>
                </c:pt>
                <c:pt idx="19">
                  <c:v>134</c:v>
                </c:pt>
                <c:pt idx="20">
                  <c:v>187</c:v>
                </c:pt>
                <c:pt idx="21">
                  <c:v>187</c:v>
                </c:pt>
                <c:pt idx="22">
                  <c:v>190</c:v>
                </c:pt>
                <c:pt idx="23">
                  <c:v>190.5</c:v>
                </c:pt>
                <c:pt idx="24">
                  <c:v>190.5</c:v>
                </c:pt>
                <c:pt idx="25">
                  <c:v>222.5</c:v>
                </c:pt>
                <c:pt idx="26">
                  <c:v>287</c:v>
                </c:pt>
                <c:pt idx="27">
                  <c:v>288</c:v>
                </c:pt>
                <c:pt idx="28">
                  <c:v>291</c:v>
                </c:pt>
                <c:pt idx="29">
                  <c:v>293</c:v>
                </c:pt>
                <c:pt idx="30">
                  <c:v>311.5</c:v>
                </c:pt>
                <c:pt idx="31">
                  <c:v>311.5</c:v>
                </c:pt>
                <c:pt idx="32">
                  <c:v>314.5</c:v>
                </c:pt>
                <c:pt idx="33">
                  <c:v>317.5</c:v>
                </c:pt>
                <c:pt idx="34">
                  <c:v>951.5</c:v>
                </c:pt>
                <c:pt idx="35">
                  <c:v>1113.5</c:v>
                </c:pt>
                <c:pt idx="36">
                  <c:v>1122</c:v>
                </c:pt>
                <c:pt idx="37">
                  <c:v>1259.5</c:v>
                </c:pt>
                <c:pt idx="38">
                  <c:v>1272</c:v>
                </c:pt>
                <c:pt idx="39">
                  <c:v>1296.5</c:v>
                </c:pt>
                <c:pt idx="40">
                  <c:v>1302.5</c:v>
                </c:pt>
                <c:pt idx="41">
                  <c:v>1330</c:v>
                </c:pt>
                <c:pt idx="42">
                  <c:v>1354.5</c:v>
                </c:pt>
                <c:pt idx="43">
                  <c:v>1357.5</c:v>
                </c:pt>
                <c:pt idx="44">
                  <c:v>1376</c:v>
                </c:pt>
                <c:pt idx="45">
                  <c:v>1376</c:v>
                </c:pt>
                <c:pt idx="46">
                  <c:v>1382</c:v>
                </c:pt>
                <c:pt idx="47">
                  <c:v>1419</c:v>
                </c:pt>
                <c:pt idx="48">
                  <c:v>1428</c:v>
                </c:pt>
                <c:pt idx="49">
                  <c:v>2162.5</c:v>
                </c:pt>
                <c:pt idx="50">
                  <c:v>2163</c:v>
                </c:pt>
                <c:pt idx="51">
                  <c:v>2174.5</c:v>
                </c:pt>
                <c:pt idx="52">
                  <c:v>2175.5</c:v>
                </c:pt>
                <c:pt idx="53">
                  <c:v>2186.5</c:v>
                </c:pt>
                <c:pt idx="54">
                  <c:v>2211</c:v>
                </c:pt>
                <c:pt idx="55">
                  <c:v>2211.5</c:v>
                </c:pt>
                <c:pt idx="56">
                  <c:v>2263.5</c:v>
                </c:pt>
                <c:pt idx="57">
                  <c:v>2356</c:v>
                </c:pt>
                <c:pt idx="58">
                  <c:v>3422.5</c:v>
                </c:pt>
                <c:pt idx="59">
                  <c:v>4316</c:v>
                </c:pt>
                <c:pt idx="60">
                  <c:v>4433.5</c:v>
                </c:pt>
                <c:pt idx="61">
                  <c:v>5579</c:v>
                </c:pt>
                <c:pt idx="62">
                  <c:v>5616</c:v>
                </c:pt>
                <c:pt idx="63">
                  <c:v>5616.5</c:v>
                </c:pt>
                <c:pt idx="64">
                  <c:v>5731</c:v>
                </c:pt>
                <c:pt idx="65">
                  <c:v>5731.5</c:v>
                </c:pt>
                <c:pt idx="66">
                  <c:v>6619</c:v>
                </c:pt>
                <c:pt idx="67">
                  <c:v>6634</c:v>
                </c:pt>
                <c:pt idx="68">
                  <c:v>6639</c:v>
                </c:pt>
                <c:pt idx="69">
                  <c:v>6667.5</c:v>
                </c:pt>
                <c:pt idx="70">
                  <c:v>6790.5</c:v>
                </c:pt>
                <c:pt idx="71">
                  <c:v>6793.5</c:v>
                </c:pt>
                <c:pt idx="72">
                  <c:v>6794</c:v>
                </c:pt>
                <c:pt idx="73">
                  <c:v>6941</c:v>
                </c:pt>
                <c:pt idx="74">
                  <c:v>7781.5</c:v>
                </c:pt>
                <c:pt idx="75">
                  <c:v>7782</c:v>
                </c:pt>
                <c:pt idx="76">
                  <c:v>7912</c:v>
                </c:pt>
                <c:pt idx="77">
                  <c:v>7912.5</c:v>
                </c:pt>
                <c:pt idx="78">
                  <c:v>8070</c:v>
                </c:pt>
                <c:pt idx="79">
                  <c:v>8739</c:v>
                </c:pt>
                <c:pt idx="80">
                  <c:v>8899.5</c:v>
                </c:pt>
                <c:pt idx="81">
                  <c:v>8950.5</c:v>
                </c:pt>
                <c:pt idx="82">
                  <c:v>9970</c:v>
                </c:pt>
                <c:pt idx="83">
                  <c:v>10063</c:v>
                </c:pt>
                <c:pt idx="84">
                  <c:v>10516.5</c:v>
                </c:pt>
                <c:pt idx="85">
                  <c:v>11120.5</c:v>
                </c:pt>
                <c:pt idx="86">
                  <c:v>11145</c:v>
                </c:pt>
                <c:pt idx="87">
                  <c:v>11148</c:v>
                </c:pt>
                <c:pt idx="88">
                  <c:v>11337</c:v>
                </c:pt>
                <c:pt idx="89">
                  <c:v>11477</c:v>
                </c:pt>
                <c:pt idx="90">
                  <c:v>11477.5</c:v>
                </c:pt>
                <c:pt idx="91">
                  <c:v>12130</c:v>
                </c:pt>
                <c:pt idx="92">
                  <c:v>12356</c:v>
                </c:pt>
                <c:pt idx="93">
                  <c:v>12434.5</c:v>
                </c:pt>
                <c:pt idx="94">
                  <c:v>12435</c:v>
                </c:pt>
                <c:pt idx="95">
                  <c:v>13238.5</c:v>
                </c:pt>
                <c:pt idx="96">
                  <c:v>13369</c:v>
                </c:pt>
                <c:pt idx="97">
                  <c:v>13492</c:v>
                </c:pt>
                <c:pt idx="98">
                  <c:v>13492.5</c:v>
                </c:pt>
                <c:pt idx="99">
                  <c:v>13529.5</c:v>
                </c:pt>
                <c:pt idx="100">
                  <c:v>13536</c:v>
                </c:pt>
                <c:pt idx="101">
                  <c:v>13583</c:v>
                </c:pt>
                <c:pt idx="102">
                  <c:v>13630.5</c:v>
                </c:pt>
                <c:pt idx="103">
                  <c:v>13631</c:v>
                </c:pt>
                <c:pt idx="104">
                  <c:v>14507</c:v>
                </c:pt>
                <c:pt idx="105">
                  <c:v>14553.5</c:v>
                </c:pt>
                <c:pt idx="106">
                  <c:v>14554</c:v>
                </c:pt>
                <c:pt idx="107">
                  <c:v>14572</c:v>
                </c:pt>
                <c:pt idx="108">
                  <c:v>14572.5</c:v>
                </c:pt>
                <c:pt idx="109">
                  <c:v>14585</c:v>
                </c:pt>
                <c:pt idx="110">
                  <c:v>14585.5</c:v>
                </c:pt>
                <c:pt idx="111">
                  <c:v>14708.5</c:v>
                </c:pt>
                <c:pt idx="112">
                  <c:v>15482</c:v>
                </c:pt>
                <c:pt idx="113">
                  <c:v>15584.5</c:v>
                </c:pt>
                <c:pt idx="114">
                  <c:v>15585</c:v>
                </c:pt>
                <c:pt idx="115">
                  <c:v>15763</c:v>
                </c:pt>
                <c:pt idx="116">
                  <c:v>15763</c:v>
                </c:pt>
                <c:pt idx="117">
                  <c:v>16670.5</c:v>
                </c:pt>
                <c:pt idx="118">
                  <c:v>16671</c:v>
                </c:pt>
                <c:pt idx="119">
                  <c:v>16719.5</c:v>
                </c:pt>
                <c:pt idx="120">
                  <c:v>16720</c:v>
                </c:pt>
                <c:pt idx="121">
                  <c:v>16943.5</c:v>
                </c:pt>
                <c:pt idx="122">
                  <c:v>16944</c:v>
                </c:pt>
                <c:pt idx="123">
                  <c:v>17904</c:v>
                </c:pt>
                <c:pt idx="124">
                  <c:v>17904.5</c:v>
                </c:pt>
                <c:pt idx="125">
                  <c:v>17913.5</c:v>
                </c:pt>
                <c:pt idx="126">
                  <c:v>17914</c:v>
                </c:pt>
                <c:pt idx="127">
                  <c:v>17935</c:v>
                </c:pt>
                <c:pt idx="128">
                  <c:v>18011.5</c:v>
                </c:pt>
                <c:pt idx="129">
                  <c:v>19030</c:v>
                </c:pt>
                <c:pt idx="130">
                  <c:v>19030.5</c:v>
                </c:pt>
                <c:pt idx="131">
                  <c:v>19088</c:v>
                </c:pt>
                <c:pt idx="132">
                  <c:v>19103.5</c:v>
                </c:pt>
                <c:pt idx="133">
                  <c:v>19104</c:v>
                </c:pt>
                <c:pt idx="134">
                  <c:v>19180</c:v>
                </c:pt>
                <c:pt idx="135">
                  <c:v>19837</c:v>
                </c:pt>
                <c:pt idx="136">
                  <c:v>19862.5</c:v>
                </c:pt>
                <c:pt idx="137">
                  <c:v>20000.5</c:v>
                </c:pt>
                <c:pt idx="138">
                  <c:v>20100.5</c:v>
                </c:pt>
                <c:pt idx="139">
                  <c:v>20101</c:v>
                </c:pt>
                <c:pt idx="140">
                  <c:v>20183</c:v>
                </c:pt>
                <c:pt idx="141">
                  <c:v>20183.5</c:v>
                </c:pt>
                <c:pt idx="142">
                  <c:v>20217</c:v>
                </c:pt>
                <c:pt idx="143">
                  <c:v>20217.5</c:v>
                </c:pt>
                <c:pt idx="144">
                  <c:v>21245</c:v>
                </c:pt>
                <c:pt idx="145">
                  <c:v>21264</c:v>
                </c:pt>
                <c:pt idx="146">
                  <c:v>22343</c:v>
                </c:pt>
                <c:pt idx="147">
                  <c:v>23448.5</c:v>
                </c:pt>
                <c:pt idx="148">
                  <c:v>24582</c:v>
                </c:pt>
                <c:pt idx="149">
                  <c:v>24582.5</c:v>
                </c:pt>
                <c:pt idx="150">
                  <c:v>24583</c:v>
                </c:pt>
                <c:pt idx="151">
                  <c:v>25578</c:v>
                </c:pt>
              </c:numCache>
            </c:numRef>
          </c:xVal>
          <c:yVal>
            <c:numRef>
              <c:f>Active!$J$21:$J$967</c:f>
              <c:numCache>
                <c:formatCode>General</c:formatCode>
                <c:ptCount val="947"/>
                <c:pt idx="20">
                  <c:v>-4.9479558147140779E-3</c:v>
                </c:pt>
                <c:pt idx="21">
                  <c:v>8.4200441851862706E-3</c:v>
                </c:pt>
                <c:pt idx="22">
                  <c:v>1.5160804250626825E-2</c:v>
                </c:pt>
                <c:pt idx="23">
                  <c:v>2.2292642534011975E-3</c:v>
                </c:pt>
                <c:pt idx="24">
                  <c:v>8.5872642594040371E-3</c:v>
                </c:pt>
                <c:pt idx="27">
                  <c:v>-1.6030335609684698E-3</c:v>
                </c:pt>
                <c:pt idx="28">
                  <c:v>1.7133726505562663E-2</c:v>
                </c:pt>
                <c:pt idx="41">
                  <c:v>2.7436295276856981E-3</c:v>
                </c:pt>
                <c:pt idx="42">
                  <c:v>4.614170356944669E-3</c:v>
                </c:pt>
                <c:pt idx="43">
                  <c:v>3.8289305739453994E-3</c:v>
                </c:pt>
                <c:pt idx="44">
                  <c:v>6.569950761331711E-3</c:v>
                </c:pt>
                <c:pt idx="46">
                  <c:v>3.9994710314203985E-3</c:v>
                </c:pt>
                <c:pt idx="48">
                  <c:v>7.6257921391515993E-3</c:v>
                </c:pt>
                <c:pt idx="71">
                  <c:v>7.5741718610515818E-3</c:v>
                </c:pt>
                <c:pt idx="72">
                  <c:v>9.2266318752081133E-3</c:v>
                </c:pt>
                <c:pt idx="74">
                  <c:v>1.2135153949202504E-2</c:v>
                </c:pt>
                <c:pt idx="75">
                  <c:v>1.0587613964162301E-2</c:v>
                </c:pt>
                <c:pt idx="93">
                  <c:v>1.3228017960500438E-2</c:v>
                </c:pt>
                <c:pt idx="94">
                  <c:v>1.2180477977381088E-2</c:v>
                </c:pt>
                <c:pt idx="100">
                  <c:v>1.3797422594507225E-2</c:v>
                </c:pt>
                <c:pt idx="102">
                  <c:v>1.5612364702974446E-2</c:v>
                </c:pt>
                <c:pt idx="103">
                  <c:v>1.1464824718132149E-2</c:v>
                </c:pt>
                <c:pt idx="109">
                  <c:v>1.1158526038343553E-2</c:v>
                </c:pt>
                <c:pt idx="110">
                  <c:v>1.5810986049473286E-2</c:v>
                </c:pt>
                <c:pt idx="112">
                  <c:v>1.2171786089311354E-2</c:v>
                </c:pt>
                <c:pt idx="121">
                  <c:v>1.3412398766377009E-2</c:v>
                </c:pt>
                <c:pt idx="122">
                  <c:v>1.1164858769916464E-2</c:v>
                </c:pt>
                <c:pt idx="123">
                  <c:v>1.4588080237444956E-2</c:v>
                </c:pt>
                <c:pt idx="124">
                  <c:v>1.4640540241089184E-2</c:v>
                </c:pt>
                <c:pt idx="125">
                  <c:v>1.4984820445533842E-2</c:v>
                </c:pt>
                <c:pt idx="126">
                  <c:v>1.1937280454731081E-2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C2B-40C5-9EE9-06CCBC6715A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0.01</c:v>
                  </c:pt>
                  <c:pt idx="21">
                    <c:v>6.9999999999999999E-4</c:v>
                  </c:pt>
                  <c:pt idx="22">
                    <c:v>0.01</c:v>
                  </c:pt>
                  <c:pt idx="23">
                    <c:v>0.01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0.01</c:v>
                  </c:pt>
                  <c:pt idx="28">
                    <c:v>0.01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5">
                    <c:v>0</c:v>
                  </c:pt>
                  <c:pt idx="47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plus>
            <c:min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0.01</c:v>
                  </c:pt>
                  <c:pt idx="21">
                    <c:v>6.9999999999999999E-4</c:v>
                  </c:pt>
                  <c:pt idx="22">
                    <c:v>0.01</c:v>
                  </c:pt>
                  <c:pt idx="23">
                    <c:v>0.01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0.01</c:v>
                  </c:pt>
                  <c:pt idx="28">
                    <c:v>0.01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5">
                    <c:v>0</c:v>
                  </c:pt>
                  <c:pt idx="47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Active!$F$21:$F$967</c:f>
              <c:numCache>
                <c:formatCode>General</c:formatCode>
                <c:ptCount val="947"/>
                <c:pt idx="0">
                  <c:v>-2059</c:v>
                </c:pt>
                <c:pt idx="1">
                  <c:v>-1989</c:v>
                </c:pt>
                <c:pt idx="2">
                  <c:v>-1973.5</c:v>
                </c:pt>
                <c:pt idx="3">
                  <c:v>-1970.5</c:v>
                </c:pt>
                <c:pt idx="4">
                  <c:v>-1946</c:v>
                </c:pt>
                <c:pt idx="5">
                  <c:v>-1882</c:v>
                </c:pt>
                <c:pt idx="6">
                  <c:v>-1860.5</c:v>
                </c:pt>
                <c:pt idx="7">
                  <c:v>-1857.5</c:v>
                </c:pt>
                <c:pt idx="8">
                  <c:v>-1851.5</c:v>
                </c:pt>
                <c:pt idx="9">
                  <c:v>-897</c:v>
                </c:pt>
                <c:pt idx="10">
                  <c:v>-878.5</c:v>
                </c:pt>
                <c:pt idx="11">
                  <c:v>15</c:v>
                </c:pt>
                <c:pt idx="12">
                  <c:v>33.5</c:v>
                </c:pt>
                <c:pt idx="13">
                  <c:v>42</c:v>
                </c:pt>
                <c:pt idx="14">
                  <c:v>54.5</c:v>
                </c:pt>
                <c:pt idx="15">
                  <c:v>91</c:v>
                </c:pt>
                <c:pt idx="16">
                  <c:v>103.5</c:v>
                </c:pt>
                <c:pt idx="17">
                  <c:v>124.5</c:v>
                </c:pt>
                <c:pt idx="18">
                  <c:v>125</c:v>
                </c:pt>
                <c:pt idx="19">
                  <c:v>134</c:v>
                </c:pt>
                <c:pt idx="20">
                  <c:v>187</c:v>
                </c:pt>
                <c:pt idx="21">
                  <c:v>187</c:v>
                </c:pt>
                <c:pt idx="22">
                  <c:v>190</c:v>
                </c:pt>
                <c:pt idx="23">
                  <c:v>190.5</c:v>
                </c:pt>
                <c:pt idx="24">
                  <c:v>190.5</c:v>
                </c:pt>
                <c:pt idx="25">
                  <c:v>222.5</c:v>
                </c:pt>
                <c:pt idx="26">
                  <c:v>287</c:v>
                </c:pt>
                <c:pt idx="27">
                  <c:v>288</c:v>
                </c:pt>
                <c:pt idx="28">
                  <c:v>291</c:v>
                </c:pt>
                <c:pt idx="29">
                  <c:v>293</c:v>
                </c:pt>
                <c:pt idx="30">
                  <c:v>311.5</c:v>
                </c:pt>
                <c:pt idx="31">
                  <c:v>311.5</c:v>
                </c:pt>
                <c:pt idx="32">
                  <c:v>314.5</c:v>
                </c:pt>
                <c:pt idx="33">
                  <c:v>317.5</c:v>
                </c:pt>
                <c:pt idx="34">
                  <c:v>951.5</c:v>
                </c:pt>
                <c:pt idx="35">
                  <c:v>1113.5</c:v>
                </c:pt>
                <c:pt idx="36">
                  <c:v>1122</c:v>
                </c:pt>
                <c:pt idx="37">
                  <c:v>1259.5</c:v>
                </c:pt>
                <c:pt idx="38">
                  <c:v>1272</c:v>
                </c:pt>
                <c:pt idx="39">
                  <c:v>1296.5</c:v>
                </c:pt>
                <c:pt idx="40">
                  <c:v>1302.5</c:v>
                </c:pt>
                <c:pt idx="41">
                  <c:v>1330</c:v>
                </c:pt>
                <c:pt idx="42">
                  <c:v>1354.5</c:v>
                </c:pt>
                <c:pt idx="43">
                  <c:v>1357.5</c:v>
                </c:pt>
                <c:pt idx="44">
                  <c:v>1376</c:v>
                </c:pt>
                <c:pt idx="45">
                  <c:v>1376</c:v>
                </c:pt>
                <c:pt idx="46">
                  <c:v>1382</c:v>
                </c:pt>
                <c:pt idx="47">
                  <c:v>1419</c:v>
                </c:pt>
                <c:pt idx="48">
                  <c:v>1428</c:v>
                </c:pt>
                <c:pt idx="49">
                  <c:v>2162.5</c:v>
                </c:pt>
                <c:pt idx="50">
                  <c:v>2163</c:v>
                </c:pt>
                <c:pt idx="51">
                  <c:v>2174.5</c:v>
                </c:pt>
                <c:pt idx="52">
                  <c:v>2175.5</c:v>
                </c:pt>
                <c:pt idx="53">
                  <c:v>2186.5</c:v>
                </c:pt>
                <c:pt idx="54">
                  <c:v>2211</c:v>
                </c:pt>
                <c:pt idx="55">
                  <c:v>2211.5</c:v>
                </c:pt>
                <c:pt idx="56">
                  <c:v>2263.5</c:v>
                </c:pt>
                <c:pt idx="57">
                  <c:v>2356</c:v>
                </c:pt>
                <c:pt idx="58">
                  <c:v>3422.5</c:v>
                </c:pt>
                <c:pt idx="59">
                  <c:v>4316</c:v>
                </c:pt>
                <c:pt idx="60">
                  <c:v>4433.5</c:v>
                </c:pt>
                <c:pt idx="61">
                  <c:v>5579</c:v>
                </c:pt>
                <c:pt idx="62">
                  <c:v>5616</c:v>
                </c:pt>
                <c:pt idx="63">
                  <c:v>5616.5</c:v>
                </c:pt>
                <c:pt idx="64">
                  <c:v>5731</c:v>
                </c:pt>
                <c:pt idx="65">
                  <c:v>5731.5</c:v>
                </c:pt>
                <c:pt idx="66">
                  <c:v>6619</c:v>
                </c:pt>
                <c:pt idx="67">
                  <c:v>6634</c:v>
                </c:pt>
                <c:pt idx="68">
                  <c:v>6639</c:v>
                </c:pt>
                <c:pt idx="69">
                  <c:v>6667.5</c:v>
                </c:pt>
                <c:pt idx="70">
                  <c:v>6790.5</c:v>
                </c:pt>
                <c:pt idx="71">
                  <c:v>6793.5</c:v>
                </c:pt>
                <c:pt idx="72">
                  <c:v>6794</c:v>
                </c:pt>
                <c:pt idx="73">
                  <c:v>6941</c:v>
                </c:pt>
                <c:pt idx="74">
                  <c:v>7781.5</c:v>
                </c:pt>
                <c:pt idx="75">
                  <c:v>7782</c:v>
                </c:pt>
                <c:pt idx="76">
                  <c:v>7912</c:v>
                </c:pt>
                <c:pt idx="77">
                  <c:v>7912.5</c:v>
                </c:pt>
                <c:pt idx="78">
                  <c:v>8070</c:v>
                </c:pt>
                <c:pt idx="79">
                  <c:v>8739</c:v>
                </c:pt>
                <c:pt idx="80">
                  <c:v>8899.5</c:v>
                </c:pt>
                <c:pt idx="81">
                  <c:v>8950.5</c:v>
                </c:pt>
                <c:pt idx="82">
                  <c:v>9970</c:v>
                </c:pt>
                <c:pt idx="83">
                  <c:v>10063</c:v>
                </c:pt>
                <c:pt idx="84">
                  <c:v>10516.5</c:v>
                </c:pt>
                <c:pt idx="85">
                  <c:v>11120.5</c:v>
                </c:pt>
                <c:pt idx="86">
                  <c:v>11145</c:v>
                </c:pt>
                <c:pt idx="87">
                  <c:v>11148</c:v>
                </c:pt>
                <c:pt idx="88">
                  <c:v>11337</c:v>
                </c:pt>
                <c:pt idx="89">
                  <c:v>11477</c:v>
                </c:pt>
                <c:pt idx="90">
                  <c:v>11477.5</c:v>
                </c:pt>
                <c:pt idx="91">
                  <c:v>12130</c:v>
                </c:pt>
                <c:pt idx="92">
                  <c:v>12356</c:v>
                </c:pt>
                <c:pt idx="93">
                  <c:v>12434.5</c:v>
                </c:pt>
                <c:pt idx="94">
                  <c:v>12435</c:v>
                </c:pt>
                <c:pt idx="95">
                  <c:v>13238.5</c:v>
                </c:pt>
                <c:pt idx="96">
                  <c:v>13369</c:v>
                </c:pt>
                <c:pt idx="97">
                  <c:v>13492</c:v>
                </c:pt>
                <c:pt idx="98">
                  <c:v>13492.5</c:v>
                </c:pt>
                <c:pt idx="99">
                  <c:v>13529.5</c:v>
                </c:pt>
                <c:pt idx="100">
                  <c:v>13536</c:v>
                </c:pt>
                <c:pt idx="101">
                  <c:v>13583</c:v>
                </c:pt>
                <c:pt idx="102">
                  <c:v>13630.5</c:v>
                </c:pt>
                <c:pt idx="103">
                  <c:v>13631</c:v>
                </c:pt>
                <c:pt idx="104">
                  <c:v>14507</c:v>
                </c:pt>
                <c:pt idx="105">
                  <c:v>14553.5</c:v>
                </c:pt>
                <c:pt idx="106">
                  <c:v>14554</c:v>
                </c:pt>
                <c:pt idx="107">
                  <c:v>14572</c:v>
                </c:pt>
                <c:pt idx="108">
                  <c:v>14572.5</c:v>
                </c:pt>
                <c:pt idx="109">
                  <c:v>14585</c:v>
                </c:pt>
                <c:pt idx="110">
                  <c:v>14585.5</c:v>
                </c:pt>
                <c:pt idx="111">
                  <c:v>14708.5</c:v>
                </c:pt>
                <c:pt idx="112">
                  <c:v>15482</c:v>
                </c:pt>
                <c:pt idx="113">
                  <c:v>15584.5</c:v>
                </c:pt>
                <c:pt idx="114">
                  <c:v>15585</c:v>
                </c:pt>
                <c:pt idx="115">
                  <c:v>15763</c:v>
                </c:pt>
                <c:pt idx="116">
                  <c:v>15763</c:v>
                </c:pt>
                <c:pt idx="117">
                  <c:v>16670.5</c:v>
                </c:pt>
                <c:pt idx="118">
                  <c:v>16671</c:v>
                </c:pt>
                <c:pt idx="119">
                  <c:v>16719.5</c:v>
                </c:pt>
                <c:pt idx="120">
                  <c:v>16720</c:v>
                </c:pt>
                <c:pt idx="121">
                  <c:v>16943.5</c:v>
                </c:pt>
                <c:pt idx="122">
                  <c:v>16944</c:v>
                </c:pt>
                <c:pt idx="123">
                  <c:v>17904</c:v>
                </c:pt>
                <c:pt idx="124">
                  <c:v>17904.5</c:v>
                </c:pt>
                <c:pt idx="125">
                  <c:v>17913.5</c:v>
                </c:pt>
                <c:pt idx="126">
                  <c:v>17914</c:v>
                </c:pt>
                <c:pt idx="127">
                  <c:v>17935</c:v>
                </c:pt>
                <c:pt idx="128">
                  <c:v>18011.5</c:v>
                </c:pt>
                <c:pt idx="129">
                  <c:v>19030</c:v>
                </c:pt>
                <c:pt idx="130">
                  <c:v>19030.5</c:v>
                </c:pt>
                <c:pt idx="131">
                  <c:v>19088</c:v>
                </c:pt>
                <c:pt idx="132">
                  <c:v>19103.5</c:v>
                </c:pt>
                <c:pt idx="133">
                  <c:v>19104</c:v>
                </c:pt>
                <c:pt idx="134">
                  <c:v>19180</c:v>
                </c:pt>
                <c:pt idx="135">
                  <c:v>19837</c:v>
                </c:pt>
                <c:pt idx="136">
                  <c:v>19862.5</c:v>
                </c:pt>
                <c:pt idx="137">
                  <c:v>20000.5</c:v>
                </c:pt>
                <c:pt idx="138">
                  <c:v>20100.5</c:v>
                </c:pt>
                <c:pt idx="139">
                  <c:v>20101</c:v>
                </c:pt>
                <c:pt idx="140">
                  <c:v>20183</c:v>
                </c:pt>
                <c:pt idx="141">
                  <c:v>20183.5</c:v>
                </c:pt>
                <c:pt idx="142">
                  <c:v>20217</c:v>
                </c:pt>
                <c:pt idx="143">
                  <c:v>20217.5</c:v>
                </c:pt>
                <c:pt idx="144">
                  <c:v>21245</c:v>
                </c:pt>
                <c:pt idx="145">
                  <c:v>21264</c:v>
                </c:pt>
                <c:pt idx="146">
                  <c:v>22343</c:v>
                </c:pt>
                <c:pt idx="147">
                  <c:v>23448.5</c:v>
                </c:pt>
                <c:pt idx="148">
                  <c:v>24582</c:v>
                </c:pt>
                <c:pt idx="149">
                  <c:v>24582.5</c:v>
                </c:pt>
                <c:pt idx="150">
                  <c:v>24583</c:v>
                </c:pt>
                <c:pt idx="151">
                  <c:v>25578</c:v>
                </c:pt>
              </c:numCache>
            </c:numRef>
          </c:xVal>
          <c:yVal>
            <c:numRef>
              <c:f>Active!$K$21:$K$967</c:f>
              <c:numCache>
                <c:formatCode>General</c:formatCode>
                <c:ptCount val="947"/>
                <c:pt idx="50">
                  <c:v>5.7420083539909683E-3</c:v>
                </c:pt>
                <c:pt idx="51">
                  <c:v>8.0485886137466878E-3</c:v>
                </c:pt>
                <c:pt idx="52">
                  <c:v>6.353508637403138E-3</c:v>
                </c:pt>
                <c:pt idx="53">
                  <c:v>8.5076288814889267E-3</c:v>
                </c:pt>
                <c:pt idx="54">
                  <c:v>6.2781694286968559E-3</c:v>
                </c:pt>
                <c:pt idx="55">
                  <c:v>7.5306294384063222E-3</c:v>
                </c:pt>
                <c:pt idx="56">
                  <c:v>8.8864706049207598E-3</c:v>
                </c:pt>
                <c:pt idx="57">
                  <c:v>6.2915726666687988E-3</c:v>
                </c:pt>
                <c:pt idx="58">
                  <c:v>8.0887765070656314E-3</c:v>
                </c:pt>
                <c:pt idx="60">
                  <c:v>1.3362919111386873E-2</c:v>
                </c:pt>
                <c:pt idx="64">
                  <c:v>5.2966481089242734E-3</c:v>
                </c:pt>
                <c:pt idx="65">
                  <c:v>4.7491081277257763E-3</c:v>
                </c:pt>
                <c:pt idx="66">
                  <c:v>9.4656279688933864E-3</c:v>
                </c:pt>
                <c:pt idx="67">
                  <c:v>8.9394283058936708E-3</c:v>
                </c:pt>
                <c:pt idx="68">
                  <c:v>8.4640284112538211E-3</c:v>
                </c:pt>
                <c:pt idx="69">
                  <c:v>7.1542490477440879E-3</c:v>
                </c:pt>
                <c:pt idx="70">
                  <c:v>9.0594117937143892E-3</c:v>
                </c:pt>
                <c:pt idx="73">
                  <c:v>9.3498751666629687E-3</c:v>
                </c:pt>
                <c:pt idx="76">
                  <c:v>1.0127216868568212E-2</c:v>
                </c:pt>
                <c:pt idx="77">
                  <c:v>1.0079676874738652E-2</c:v>
                </c:pt>
                <c:pt idx="78">
                  <c:v>1.110458040056983E-2</c:v>
                </c:pt>
                <c:pt idx="79">
                  <c:v>1.0396075354947243E-2</c:v>
                </c:pt>
                <c:pt idx="80">
                  <c:v>1.1235738951654639E-2</c:v>
                </c:pt>
                <c:pt idx="81">
                  <c:v>1.1186660085513722E-2</c:v>
                </c:pt>
                <c:pt idx="82">
                  <c:v>1.2152622875873931E-2</c:v>
                </c:pt>
                <c:pt idx="83">
                  <c:v>1.2910184952488635E-2</c:v>
                </c:pt>
                <c:pt idx="84">
                  <c:v>1.349141509126639E-2</c:v>
                </c:pt>
                <c:pt idx="85">
                  <c:v>1.2363108595309313E-2</c:v>
                </c:pt>
                <c:pt idx="86">
                  <c:v>8.6336491367546842E-3</c:v>
                </c:pt>
                <c:pt idx="87">
                  <c:v>1.1848409209051169E-2</c:v>
                </c:pt>
                <c:pt idx="88">
                  <c:v>1.0378293431131169E-2</c:v>
                </c:pt>
                <c:pt idx="89">
                  <c:v>9.2670965677825734E-3</c:v>
                </c:pt>
                <c:pt idx="90">
                  <c:v>1.3319556572241709E-2</c:v>
                </c:pt>
                <c:pt idx="91">
                  <c:v>1.1679871160595212E-2</c:v>
                </c:pt>
                <c:pt idx="92">
                  <c:v>1.259179620683426E-2</c:v>
                </c:pt>
                <c:pt idx="95">
                  <c:v>1.268371594051132E-2</c:v>
                </c:pt>
                <c:pt idx="96">
                  <c:v>1.1475778854219243E-2</c:v>
                </c:pt>
                <c:pt idx="97">
                  <c:v>1.2780941608070862E-2</c:v>
                </c:pt>
                <c:pt idx="98">
                  <c:v>1.4433401614951435E-2</c:v>
                </c:pt>
                <c:pt idx="99">
                  <c:v>1.4415442441531923E-2</c:v>
                </c:pt>
                <c:pt idx="101">
                  <c:v>1.3228663643531036E-2</c:v>
                </c:pt>
                <c:pt idx="104">
                  <c:v>1.1074764290242456E-2</c:v>
                </c:pt>
                <c:pt idx="105">
                  <c:v>1.4653545331384521E-2</c:v>
                </c:pt>
                <c:pt idx="106">
                  <c:v>1.2006005345028825E-2</c:v>
                </c:pt>
                <c:pt idx="107">
                  <c:v>1.1094565750681795E-2</c:v>
                </c:pt>
                <c:pt idx="108">
                  <c:v>1.5847025759285316E-2</c:v>
                </c:pt>
                <c:pt idx="111">
                  <c:v>1.4116148799075745E-2</c:v>
                </c:pt>
                <c:pt idx="113">
                  <c:v>1.1826088382804301E-2</c:v>
                </c:pt>
                <c:pt idx="114">
                  <c:v>1.2378548395645339E-2</c:v>
                </c:pt>
                <c:pt idx="116">
                  <c:v>1.2904312374303117E-2</c:v>
                </c:pt>
                <c:pt idx="117">
                  <c:v>1.4469232657575049E-2</c:v>
                </c:pt>
                <c:pt idx="118">
                  <c:v>1.2721692670311313E-2</c:v>
                </c:pt>
                <c:pt idx="119">
                  <c:v>1.4210313755029347E-2</c:v>
                </c:pt>
                <c:pt idx="120">
                  <c:v>1.2662773762713186E-2</c:v>
                </c:pt>
                <c:pt idx="127">
                  <c:v>1.2470600922824815E-2</c:v>
                </c:pt>
                <c:pt idx="128">
                  <c:v>1.5166982637310866E-2</c:v>
                </c:pt>
                <c:pt idx="129">
                  <c:v>1.5128025406738743E-2</c:v>
                </c:pt>
                <c:pt idx="130">
                  <c:v>1.4480485413514543E-2</c:v>
                </c:pt>
                <c:pt idx="131">
                  <c:v>1.3503386697266251E-2</c:v>
                </c:pt>
                <c:pt idx="132">
                  <c:v>1.3939647047664039E-2</c:v>
                </c:pt>
                <c:pt idx="133">
                  <c:v>1.3792107063636649E-2</c:v>
                </c:pt>
                <c:pt idx="134">
                  <c:v>1.4166028755425941E-2</c:v>
                </c:pt>
                <c:pt idx="135">
                  <c:v>1.3598483441455755E-2</c:v>
                </c:pt>
                <c:pt idx="136">
                  <c:v>1.5003944012278225E-2</c:v>
                </c:pt>
                <c:pt idx="137">
                  <c:v>1.2462906932341866E-2</c:v>
                </c:pt>
                <c:pt idx="138">
                  <c:v>1.704490933479974E-2</c:v>
                </c:pt>
                <c:pt idx="139">
                  <c:v>1.1897369346115738E-2</c:v>
                </c:pt>
                <c:pt idx="140">
                  <c:v>1.1300811180262826E-2</c:v>
                </c:pt>
                <c:pt idx="141">
                  <c:v>1.4253271190682426E-2</c:v>
                </c:pt>
                <c:pt idx="142">
                  <c:v>1.2368091942335013E-2</c:v>
                </c:pt>
                <c:pt idx="143">
                  <c:v>1.5220551948004868E-2</c:v>
                </c:pt>
                <c:pt idx="144">
                  <c:v>1.3535874917579349E-2</c:v>
                </c:pt>
                <c:pt idx="145">
                  <c:v>1.3119355338858441E-2</c:v>
                </c:pt>
                <c:pt idx="146">
                  <c:v>1.2668059462157544E-2</c:v>
                </c:pt>
                <c:pt idx="147">
                  <c:v>1.4517144183628261E-2</c:v>
                </c:pt>
                <c:pt idx="148">
                  <c:v>1.3243989516922738E-2</c:v>
                </c:pt>
                <c:pt idx="149">
                  <c:v>1.3296449527842924E-2</c:v>
                </c:pt>
                <c:pt idx="150">
                  <c:v>1.1548909540579189E-2</c:v>
                </c:pt>
                <c:pt idx="151">
                  <c:v>1.3344331782718655E-2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C2B-40C5-9EE9-06CCBC6715A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0.01</c:v>
                  </c:pt>
                  <c:pt idx="21">
                    <c:v>6.9999999999999999E-4</c:v>
                  </c:pt>
                  <c:pt idx="22">
                    <c:v>0.01</c:v>
                  </c:pt>
                  <c:pt idx="23">
                    <c:v>0.01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0.01</c:v>
                  </c:pt>
                  <c:pt idx="28">
                    <c:v>0.01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5">
                    <c:v>0</c:v>
                  </c:pt>
                  <c:pt idx="47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plus>
            <c:min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0.01</c:v>
                  </c:pt>
                  <c:pt idx="21">
                    <c:v>6.9999999999999999E-4</c:v>
                  </c:pt>
                  <c:pt idx="22">
                    <c:v>0.01</c:v>
                  </c:pt>
                  <c:pt idx="23">
                    <c:v>0.01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0.01</c:v>
                  </c:pt>
                  <c:pt idx="28">
                    <c:v>0.01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5">
                    <c:v>0</c:v>
                  </c:pt>
                  <c:pt idx="47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Active!$F$21:$F$967</c:f>
              <c:numCache>
                <c:formatCode>General</c:formatCode>
                <c:ptCount val="947"/>
                <c:pt idx="0">
                  <c:v>-2059</c:v>
                </c:pt>
                <c:pt idx="1">
                  <c:v>-1989</c:v>
                </c:pt>
                <c:pt idx="2">
                  <c:v>-1973.5</c:v>
                </c:pt>
                <c:pt idx="3">
                  <c:v>-1970.5</c:v>
                </c:pt>
                <c:pt idx="4">
                  <c:v>-1946</c:v>
                </c:pt>
                <c:pt idx="5">
                  <c:v>-1882</c:v>
                </c:pt>
                <c:pt idx="6">
                  <c:v>-1860.5</c:v>
                </c:pt>
                <c:pt idx="7">
                  <c:v>-1857.5</c:v>
                </c:pt>
                <c:pt idx="8">
                  <c:v>-1851.5</c:v>
                </c:pt>
                <c:pt idx="9">
                  <c:v>-897</c:v>
                </c:pt>
                <c:pt idx="10">
                  <c:v>-878.5</c:v>
                </c:pt>
                <c:pt idx="11">
                  <c:v>15</c:v>
                </c:pt>
                <c:pt idx="12">
                  <c:v>33.5</c:v>
                </c:pt>
                <c:pt idx="13">
                  <c:v>42</c:v>
                </c:pt>
                <c:pt idx="14">
                  <c:v>54.5</c:v>
                </c:pt>
                <c:pt idx="15">
                  <c:v>91</c:v>
                </c:pt>
                <c:pt idx="16">
                  <c:v>103.5</c:v>
                </c:pt>
                <c:pt idx="17">
                  <c:v>124.5</c:v>
                </c:pt>
                <c:pt idx="18">
                  <c:v>125</c:v>
                </c:pt>
                <c:pt idx="19">
                  <c:v>134</c:v>
                </c:pt>
                <c:pt idx="20">
                  <c:v>187</c:v>
                </c:pt>
                <c:pt idx="21">
                  <c:v>187</c:v>
                </c:pt>
                <c:pt idx="22">
                  <c:v>190</c:v>
                </c:pt>
                <c:pt idx="23">
                  <c:v>190.5</c:v>
                </c:pt>
                <c:pt idx="24">
                  <c:v>190.5</c:v>
                </c:pt>
                <c:pt idx="25">
                  <c:v>222.5</c:v>
                </c:pt>
                <c:pt idx="26">
                  <c:v>287</c:v>
                </c:pt>
                <c:pt idx="27">
                  <c:v>288</c:v>
                </c:pt>
                <c:pt idx="28">
                  <c:v>291</c:v>
                </c:pt>
                <c:pt idx="29">
                  <c:v>293</c:v>
                </c:pt>
                <c:pt idx="30">
                  <c:v>311.5</c:v>
                </c:pt>
                <c:pt idx="31">
                  <c:v>311.5</c:v>
                </c:pt>
                <c:pt idx="32">
                  <c:v>314.5</c:v>
                </c:pt>
                <c:pt idx="33">
                  <c:v>317.5</c:v>
                </c:pt>
                <c:pt idx="34">
                  <c:v>951.5</c:v>
                </c:pt>
                <c:pt idx="35">
                  <c:v>1113.5</c:v>
                </c:pt>
                <c:pt idx="36">
                  <c:v>1122</c:v>
                </c:pt>
                <c:pt idx="37">
                  <c:v>1259.5</c:v>
                </c:pt>
                <c:pt idx="38">
                  <c:v>1272</c:v>
                </c:pt>
                <c:pt idx="39">
                  <c:v>1296.5</c:v>
                </c:pt>
                <c:pt idx="40">
                  <c:v>1302.5</c:v>
                </c:pt>
                <c:pt idx="41">
                  <c:v>1330</c:v>
                </c:pt>
                <c:pt idx="42">
                  <c:v>1354.5</c:v>
                </c:pt>
                <c:pt idx="43">
                  <c:v>1357.5</c:v>
                </c:pt>
                <c:pt idx="44">
                  <c:v>1376</c:v>
                </c:pt>
                <c:pt idx="45">
                  <c:v>1376</c:v>
                </c:pt>
                <c:pt idx="46">
                  <c:v>1382</c:v>
                </c:pt>
                <c:pt idx="47">
                  <c:v>1419</c:v>
                </c:pt>
                <c:pt idx="48">
                  <c:v>1428</c:v>
                </c:pt>
                <c:pt idx="49">
                  <c:v>2162.5</c:v>
                </c:pt>
                <c:pt idx="50">
                  <c:v>2163</c:v>
                </c:pt>
                <c:pt idx="51">
                  <c:v>2174.5</c:v>
                </c:pt>
                <c:pt idx="52">
                  <c:v>2175.5</c:v>
                </c:pt>
                <c:pt idx="53">
                  <c:v>2186.5</c:v>
                </c:pt>
                <c:pt idx="54">
                  <c:v>2211</c:v>
                </c:pt>
                <c:pt idx="55">
                  <c:v>2211.5</c:v>
                </c:pt>
                <c:pt idx="56">
                  <c:v>2263.5</c:v>
                </c:pt>
                <c:pt idx="57">
                  <c:v>2356</c:v>
                </c:pt>
                <c:pt idx="58">
                  <c:v>3422.5</c:v>
                </c:pt>
                <c:pt idx="59">
                  <c:v>4316</c:v>
                </c:pt>
                <c:pt idx="60">
                  <c:v>4433.5</c:v>
                </c:pt>
                <c:pt idx="61">
                  <c:v>5579</c:v>
                </c:pt>
                <c:pt idx="62">
                  <c:v>5616</c:v>
                </c:pt>
                <c:pt idx="63">
                  <c:v>5616.5</c:v>
                </c:pt>
                <c:pt idx="64">
                  <c:v>5731</c:v>
                </c:pt>
                <c:pt idx="65">
                  <c:v>5731.5</c:v>
                </c:pt>
                <c:pt idx="66">
                  <c:v>6619</c:v>
                </c:pt>
                <c:pt idx="67">
                  <c:v>6634</c:v>
                </c:pt>
                <c:pt idx="68">
                  <c:v>6639</c:v>
                </c:pt>
                <c:pt idx="69">
                  <c:v>6667.5</c:v>
                </c:pt>
                <c:pt idx="70">
                  <c:v>6790.5</c:v>
                </c:pt>
                <c:pt idx="71">
                  <c:v>6793.5</c:v>
                </c:pt>
                <c:pt idx="72">
                  <c:v>6794</c:v>
                </c:pt>
                <c:pt idx="73">
                  <c:v>6941</c:v>
                </c:pt>
                <c:pt idx="74">
                  <c:v>7781.5</c:v>
                </c:pt>
                <c:pt idx="75">
                  <c:v>7782</c:v>
                </c:pt>
                <c:pt idx="76">
                  <c:v>7912</c:v>
                </c:pt>
                <c:pt idx="77">
                  <c:v>7912.5</c:v>
                </c:pt>
                <c:pt idx="78">
                  <c:v>8070</c:v>
                </c:pt>
                <c:pt idx="79">
                  <c:v>8739</c:v>
                </c:pt>
                <c:pt idx="80">
                  <c:v>8899.5</c:v>
                </c:pt>
                <c:pt idx="81">
                  <c:v>8950.5</c:v>
                </c:pt>
                <c:pt idx="82">
                  <c:v>9970</c:v>
                </c:pt>
                <c:pt idx="83">
                  <c:v>10063</c:v>
                </c:pt>
                <c:pt idx="84">
                  <c:v>10516.5</c:v>
                </c:pt>
                <c:pt idx="85">
                  <c:v>11120.5</c:v>
                </c:pt>
                <c:pt idx="86">
                  <c:v>11145</c:v>
                </c:pt>
                <c:pt idx="87">
                  <c:v>11148</c:v>
                </c:pt>
                <c:pt idx="88">
                  <c:v>11337</c:v>
                </c:pt>
                <c:pt idx="89">
                  <c:v>11477</c:v>
                </c:pt>
                <c:pt idx="90">
                  <c:v>11477.5</c:v>
                </c:pt>
                <c:pt idx="91">
                  <c:v>12130</c:v>
                </c:pt>
                <c:pt idx="92">
                  <c:v>12356</c:v>
                </c:pt>
                <c:pt idx="93">
                  <c:v>12434.5</c:v>
                </c:pt>
                <c:pt idx="94">
                  <c:v>12435</c:v>
                </c:pt>
                <c:pt idx="95">
                  <c:v>13238.5</c:v>
                </c:pt>
                <c:pt idx="96">
                  <c:v>13369</c:v>
                </c:pt>
                <c:pt idx="97">
                  <c:v>13492</c:v>
                </c:pt>
                <c:pt idx="98">
                  <c:v>13492.5</c:v>
                </c:pt>
                <c:pt idx="99">
                  <c:v>13529.5</c:v>
                </c:pt>
                <c:pt idx="100">
                  <c:v>13536</c:v>
                </c:pt>
                <c:pt idx="101">
                  <c:v>13583</c:v>
                </c:pt>
                <c:pt idx="102">
                  <c:v>13630.5</c:v>
                </c:pt>
                <c:pt idx="103">
                  <c:v>13631</c:v>
                </c:pt>
                <c:pt idx="104">
                  <c:v>14507</c:v>
                </c:pt>
                <c:pt idx="105">
                  <c:v>14553.5</c:v>
                </c:pt>
                <c:pt idx="106">
                  <c:v>14554</c:v>
                </c:pt>
                <c:pt idx="107">
                  <c:v>14572</c:v>
                </c:pt>
                <c:pt idx="108">
                  <c:v>14572.5</c:v>
                </c:pt>
                <c:pt idx="109">
                  <c:v>14585</c:v>
                </c:pt>
                <c:pt idx="110">
                  <c:v>14585.5</c:v>
                </c:pt>
                <c:pt idx="111">
                  <c:v>14708.5</c:v>
                </c:pt>
                <c:pt idx="112">
                  <c:v>15482</c:v>
                </c:pt>
                <c:pt idx="113">
                  <c:v>15584.5</c:v>
                </c:pt>
                <c:pt idx="114">
                  <c:v>15585</c:v>
                </c:pt>
                <c:pt idx="115">
                  <c:v>15763</c:v>
                </c:pt>
                <c:pt idx="116">
                  <c:v>15763</c:v>
                </c:pt>
                <c:pt idx="117">
                  <c:v>16670.5</c:v>
                </c:pt>
                <c:pt idx="118">
                  <c:v>16671</c:v>
                </c:pt>
                <c:pt idx="119">
                  <c:v>16719.5</c:v>
                </c:pt>
                <c:pt idx="120">
                  <c:v>16720</c:v>
                </c:pt>
                <c:pt idx="121">
                  <c:v>16943.5</c:v>
                </c:pt>
                <c:pt idx="122">
                  <c:v>16944</c:v>
                </c:pt>
                <c:pt idx="123">
                  <c:v>17904</c:v>
                </c:pt>
                <c:pt idx="124">
                  <c:v>17904.5</c:v>
                </c:pt>
                <c:pt idx="125">
                  <c:v>17913.5</c:v>
                </c:pt>
                <c:pt idx="126">
                  <c:v>17914</c:v>
                </c:pt>
                <c:pt idx="127">
                  <c:v>17935</c:v>
                </c:pt>
                <c:pt idx="128">
                  <c:v>18011.5</c:v>
                </c:pt>
                <c:pt idx="129">
                  <c:v>19030</c:v>
                </c:pt>
                <c:pt idx="130">
                  <c:v>19030.5</c:v>
                </c:pt>
                <c:pt idx="131">
                  <c:v>19088</c:v>
                </c:pt>
                <c:pt idx="132">
                  <c:v>19103.5</c:v>
                </c:pt>
                <c:pt idx="133">
                  <c:v>19104</c:v>
                </c:pt>
                <c:pt idx="134">
                  <c:v>19180</c:v>
                </c:pt>
                <c:pt idx="135">
                  <c:v>19837</c:v>
                </c:pt>
                <c:pt idx="136">
                  <c:v>19862.5</c:v>
                </c:pt>
                <c:pt idx="137">
                  <c:v>20000.5</c:v>
                </c:pt>
                <c:pt idx="138">
                  <c:v>20100.5</c:v>
                </c:pt>
                <c:pt idx="139">
                  <c:v>20101</c:v>
                </c:pt>
                <c:pt idx="140">
                  <c:v>20183</c:v>
                </c:pt>
                <c:pt idx="141">
                  <c:v>20183.5</c:v>
                </c:pt>
                <c:pt idx="142">
                  <c:v>20217</c:v>
                </c:pt>
                <c:pt idx="143">
                  <c:v>20217.5</c:v>
                </c:pt>
                <c:pt idx="144">
                  <c:v>21245</c:v>
                </c:pt>
                <c:pt idx="145">
                  <c:v>21264</c:v>
                </c:pt>
                <c:pt idx="146">
                  <c:v>22343</c:v>
                </c:pt>
                <c:pt idx="147">
                  <c:v>23448.5</c:v>
                </c:pt>
                <c:pt idx="148">
                  <c:v>24582</c:v>
                </c:pt>
                <c:pt idx="149">
                  <c:v>24582.5</c:v>
                </c:pt>
                <c:pt idx="150">
                  <c:v>24583</c:v>
                </c:pt>
                <c:pt idx="151">
                  <c:v>25578</c:v>
                </c:pt>
              </c:numCache>
            </c:numRef>
          </c:xVal>
          <c:yVal>
            <c:numRef>
              <c:f>Active!$L$21:$L$967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C2B-40C5-9EE9-06CCBC6715A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0.01</c:v>
                  </c:pt>
                  <c:pt idx="21">
                    <c:v>6.9999999999999999E-4</c:v>
                  </c:pt>
                  <c:pt idx="22">
                    <c:v>0.01</c:v>
                  </c:pt>
                  <c:pt idx="23">
                    <c:v>0.01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0.01</c:v>
                  </c:pt>
                  <c:pt idx="28">
                    <c:v>0.01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5">
                    <c:v>0</c:v>
                  </c:pt>
                  <c:pt idx="47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plus>
            <c:min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0.01</c:v>
                  </c:pt>
                  <c:pt idx="21">
                    <c:v>6.9999999999999999E-4</c:v>
                  </c:pt>
                  <c:pt idx="22">
                    <c:v>0.01</c:v>
                  </c:pt>
                  <c:pt idx="23">
                    <c:v>0.01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0.01</c:v>
                  </c:pt>
                  <c:pt idx="28">
                    <c:v>0.01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5">
                    <c:v>0</c:v>
                  </c:pt>
                  <c:pt idx="47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Active!$F$21:$F$967</c:f>
              <c:numCache>
                <c:formatCode>General</c:formatCode>
                <c:ptCount val="947"/>
                <c:pt idx="0">
                  <c:v>-2059</c:v>
                </c:pt>
                <c:pt idx="1">
                  <c:v>-1989</c:v>
                </c:pt>
                <c:pt idx="2">
                  <c:v>-1973.5</c:v>
                </c:pt>
                <c:pt idx="3">
                  <c:v>-1970.5</c:v>
                </c:pt>
                <c:pt idx="4">
                  <c:v>-1946</c:v>
                </c:pt>
                <c:pt idx="5">
                  <c:v>-1882</c:v>
                </c:pt>
                <c:pt idx="6">
                  <c:v>-1860.5</c:v>
                </c:pt>
                <c:pt idx="7">
                  <c:v>-1857.5</c:v>
                </c:pt>
                <c:pt idx="8">
                  <c:v>-1851.5</c:v>
                </c:pt>
                <c:pt idx="9">
                  <c:v>-897</c:v>
                </c:pt>
                <c:pt idx="10">
                  <c:v>-878.5</c:v>
                </c:pt>
                <c:pt idx="11">
                  <c:v>15</c:v>
                </c:pt>
                <c:pt idx="12">
                  <c:v>33.5</c:v>
                </c:pt>
                <c:pt idx="13">
                  <c:v>42</c:v>
                </c:pt>
                <c:pt idx="14">
                  <c:v>54.5</c:v>
                </c:pt>
                <c:pt idx="15">
                  <c:v>91</c:v>
                </c:pt>
                <c:pt idx="16">
                  <c:v>103.5</c:v>
                </c:pt>
                <c:pt idx="17">
                  <c:v>124.5</c:v>
                </c:pt>
                <c:pt idx="18">
                  <c:v>125</c:v>
                </c:pt>
                <c:pt idx="19">
                  <c:v>134</c:v>
                </c:pt>
                <c:pt idx="20">
                  <c:v>187</c:v>
                </c:pt>
                <c:pt idx="21">
                  <c:v>187</c:v>
                </c:pt>
                <c:pt idx="22">
                  <c:v>190</c:v>
                </c:pt>
                <c:pt idx="23">
                  <c:v>190.5</c:v>
                </c:pt>
                <c:pt idx="24">
                  <c:v>190.5</c:v>
                </c:pt>
                <c:pt idx="25">
                  <c:v>222.5</c:v>
                </c:pt>
                <c:pt idx="26">
                  <c:v>287</c:v>
                </c:pt>
                <c:pt idx="27">
                  <c:v>288</c:v>
                </c:pt>
                <c:pt idx="28">
                  <c:v>291</c:v>
                </c:pt>
                <c:pt idx="29">
                  <c:v>293</c:v>
                </c:pt>
                <c:pt idx="30">
                  <c:v>311.5</c:v>
                </c:pt>
                <c:pt idx="31">
                  <c:v>311.5</c:v>
                </c:pt>
                <c:pt idx="32">
                  <c:v>314.5</c:v>
                </c:pt>
                <c:pt idx="33">
                  <c:v>317.5</c:v>
                </c:pt>
                <c:pt idx="34">
                  <c:v>951.5</c:v>
                </c:pt>
                <c:pt idx="35">
                  <c:v>1113.5</c:v>
                </c:pt>
                <c:pt idx="36">
                  <c:v>1122</c:v>
                </c:pt>
                <c:pt idx="37">
                  <c:v>1259.5</c:v>
                </c:pt>
                <c:pt idx="38">
                  <c:v>1272</c:v>
                </c:pt>
                <c:pt idx="39">
                  <c:v>1296.5</c:v>
                </c:pt>
                <c:pt idx="40">
                  <c:v>1302.5</c:v>
                </c:pt>
                <c:pt idx="41">
                  <c:v>1330</c:v>
                </c:pt>
                <c:pt idx="42">
                  <c:v>1354.5</c:v>
                </c:pt>
                <c:pt idx="43">
                  <c:v>1357.5</c:v>
                </c:pt>
                <c:pt idx="44">
                  <c:v>1376</c:v>
                </c:pt>
                <c:pt idx="45">
                  <c:v>1376</c:v>
                </c:pt>
                <c:pt idx="46">
                  <c:v>1382</c:v>
                </c:pt>
                <c:pt idx="47">
                  <c:v>1419</c:v>
                </c:pt>
                <c:pt idx="48">
                  <c:v>1428</c:v>
                </c:pt>
                <c:pt idx="49">
                  <c:v>2162.5</c:v>
                </c:pt>
                <c:pt idx="50">
                  <c:v>2163</c:v>
                </c:pt>
                <c:pt idx="51">
                  <c:v>2174.5</c:v>
                </c:pt>
                <c:pt idx="52">
                  <c:v>2175.5</c:v>
                </c:pt>
                <c:pt idx="53">
                  <c:v>2186.5</c:v>
                </c:pt>
                <c:pt idx="54">
                  <c:v>2211</c:v>
                </c:pt>
                <c:pt idx="55">
                  <c:v>2211.5</c:v>
                </c:pt>
                <c:pt idx="56">
                  <c:v>2263.5</c:v>
                </c:pt>
                <c:pt idx="57">
                  <c:v>2356</c:v>
                </c:pt>
                <c:pt idx="58">
                  <c:v>3422.5</c:v>
                </c:pt>
                <c:pt idx="59">
                  <c:v>4316</c:v>
                </c:pt>
                <c:pt idx="60">
                  <c:v>4433.5</c:v>
                </c:pt>
                <c:pt idx="61">
                  <c:v>5579</c:v>
                </c:pt>
                <c:pt idx="62">
                  <c:v>5616</c:v>
                </c:pt>
                <c:pt idx="63">
                  <c:v>5616.5</c:v>
                </c:pt>
                <c:pt idx="64">
                  <c:v>5731</c:v>
                </c:pt>
                <c:pt idx="65">
                  <c:v>5731.5</c:v>
                </c:pt>
                <c:pt idx="66">
                  <c:v>6619</c:v>
                </c:pt>
                <c:pt idx="67">
                  <c:v>6634</c:v>
                </c:pt>
                <c:pt idx="68">
                  <c:v>6639</c:v>
                </c:pt>
                <c:pt idx="69">
                  <c:v>6667.5</c:v>
                </c:pt>
                <c:pt idx="70">
                  <c:v>6790.5</c:v>
                </c:pt>
                <c:pt idx="71">
                  <c:v>6793.5</c:v>
                </c:pt>
                <c:pt idx="72">
                  <c:v>6794</c:v>
                </c:pt>
                <c:pt idx="73">
                  <c:v>6941</c:v>
                </c:pt>
                <c:pt idx="74">
                  <c:v>7781.5</c:v>
                </c:pt>
                <c:pt idx="75">
                  <c:v>7782</c:v>
                </c:pt>
                <c:pt idx="76">
                  <c:v>7912</c:v>
                </c:pt>
                <c:pt idx="77">
                  <c:v>7912.5</c:v>
                </c:pt>
                <c:pt idx="78">
                  <c:v>8070</c:v>
                </c:pt>
                <c:pt idx="79">
                  <c:v>8739</c:v>
                </c:pt>
                <c:pt idx="80">
                  <c:v>8899.5</c:v>
                </c:pt>
                <c:pt idx="81">
                  <c:v>8950.5</c:v>
                </c:pt>
                <c:pt idx="82">
                  <c:v>9970</c:v>
                </c:pt>
                <c:pt idx="83">
                  <c:v>10063</c:v>
                </c:pt>
                <c:pt idx="84">
                  <c:v>10516.5</c:v>
                </c:pt>
                <c:pt idx="85">
                  <c:v>11120.5</c:v>
                </c:pt>
                <c:pt idx="86">
                  <c:v>11145</c:v>
                </c:pt>
                <c:pt idx="87">
                  <c:v>11148</c:v>
                </c:pt>
                <c:pt idx="88">
                  <c:v>11337</c:v>
                </c:pt>
                <c:pt idx="89">
                  <c:v>11477</c:v>
                </c:pt>
                <c:pt idx="90">
                  <c:v>11477.5</c:v>
                </c:pt>
                <c:pt idx="91">
                  <c:v>12130</c:v>
                </c:pt>
                <c:pt idx="92">
                  <c:v>12356</c:v>
                </c:pt>
                <c:pt idx="93">
                  <c:v>12434.5</c:v>
                </c:pt>
                <c:pt idx="94">
                  <c:v>12435</c:v>
                </c:pt>
                <c:pt idx="95">
                  <c:v>13238.5</c:v>
                </c:pt>
                <c:pt idx="96">
                  <c:v>13369</c:v>
                </c:pt>
                <c:pt idx="97">
                  <c:v>13492</c:v>
                </c:pt>
                <c:pt idx="98">
                  <c:v>13492.5</c:v>
                </c:pt>
                <c:pt idx="99">
                  <c:v>13529.5</c:v>
                </c:pt>
                <c:pt idx="100">
                  <c:v>13536</c:v>
                </c:pt>
                <c:pt idx="101">
                  <c:v>13583</c:v>
                </c:pt>
                <c:pt idx="102">
                  <c:v>13630.5</c:v>
                </c:pt>
                <c:pt idx="103">
                  <c:v>13631</c:v>
                </c:pt>
                <c:pt idx="104">
                  <c:v>14507</c:v>
                </c:pt>
                <c:pt idx="105">
                  <c:v>14553.5</c:v>
                </c:pt>
                <c:pt idx="106">
                  <c:v>14554</c:v>
                </c:pt>
                <c:pt idx="107">
                  <c:v>14572</c:v>
                </c:pt>
                <c:pt idx="108">
                  <c:v>14572.5</c:v>
                </c:pt>
                <c:pt idx="109">
                  <c:v>14585</c:v>
                </c:pt>
                <c:pt idx="110">
                  <c:v>14585.5</c:v>
                </c:pt>
                <c:pt idx="111">
                  <c:v>14708.5</c:v>
                </c:pt>
                <c:pt idx="112">
                  <c:v>15482</c:v>
                </c:pt>
                <c:pt idx="113">
                  <c:v>15584.5</c:v>
                </c:pt>
                <c:pt idx="114">
                  <c:v>15585</c:v>
                </c:pt>
                <c:pt idx="115">
                  <c:v>15763</c:v>
                </c:pt>
                <c:pt idx="116">
                  <c:v>15763</c:v>
                </c:pt>
                <c:pt idx="117">
                  <c:v>16670.5</c:v>
                </c:pt>
                <c:pt idx="118">
                  <c:v>16671</c:v>
                </c:pt>
                <c:pt idx="119">
                  <c:v>16719.5</c:v>
                </c:pt>
                <c:pt idx="120">
                  <c:v>16720</c:v>
                </c:pt>
                <c:pt idx="121">
                  <c:v>16943.5</c:v>
                </c:pt>
                <c:pt idx="122">
                  <c:v>16944</c:v>
                </c:pt>
                <c:pt idx="123">
                  <c:v>17904</c:v>
                </c:pt>
                <c:pt idx="124">
                  <c:v>17904.5</c:v>
                </c:pt>
                <c:pt idx="125">
                  <c:v>17913.5</c:v>
                </c:pt>
                <c:pt idx="126">
                  <c:v>17914</c:v>
                </c:pt>
                <c:pt idx="127">
                  <c:v>17935</c:v>
                </c:pt>
                <c:pt idx="128">
                  <c:v>18011.5</c:v>
                </c:pt>
                <c:pt idx="129">
                  <c:v>19030</c:v>
                </c:pt>
                <c:pt idx="130">
                  <c:v>19030.5</c:v>
                </c:pt>
                <c:pt idx="131">
                  <c:v>19088</c:v>
                </c:pt>
                <c:pt idx="132">
                  <c:v>19103.5</c:v>
                </c:pt>
                <c:pt idx="133">
                  <c:v>19104</c:v>
                </c:pt>
                <c:pt idx="134">
                  <c:v>19180</c:v>
                </c:pt>
                <c:pt idx="135">
                  <c:v>19837</c:v>
                </c:pt>
                <c:pt idx="136">
                  <c:v>19862.5</c:v>
                </c:pt>
                <c:pt idx="137">
                  <c:v>20000.5</c:v>
                </c:pt>
                <c:pt idx="138">
                  <c:v>20100.5</c:v>
                </c:pt>
                <c:pt idx="139">
                  <c:v>20101</c:v>
                </c:pt>
                <c:pt idx="140">
                  <c:v>20183</c:v>
                </c:pt>
                <c:pt idx="141">
                  <c:v>20183.5</c:v>
                </c:pt>
                <c:pt idx="142">
                  <c:v>20217</c:v>
                </c:pt>
                <c:pt idx="143">
                  <c:v>20217.5</c:v>
                </c:pt>
                <c:pt idx="144">
                  <c:v>21245</c:v>
                </c:pt>
                <c:pt idx="145">
                  <c:v>21264</c:v>
                </c:pt>
                <c:pt idx="146">
                  <c:v>22343</c:v>
                </c:pt>
                <c:pt idx="147">
                  <c:v>23448.5</c:v>
                </c:pt>
                <c:pt idx="148">
                  <c:v>24582</c:v>
                </c:pt>
                <c:pt idx="149">
                  <c:v>24582.5</c:v>
                </c:pt>
                <c:pt idx="150">
                  <c:v>24583</c:v>
                </c:pt>
                <c:pt idx="151">
                  <c:v>25578</c:v>
                </c:pt>
              </c:numCache>
            </c:numRef>
          </c:xVal>
          <c:yVal>
            <c:numRef>
              <c:f>Active!$M$21:$M$967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C2B-40C5-9EE9-06CCBC6715A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0.01</c:v>
                  </c:pt>
                  <c:pt idx="21">
                    <c:v>6.9999999999999999E-4</c:v>
                  </c:pt>
                  <c:pt idx="22">
                    <c:v>0.01</c:v>
                  </c:pt>
                  <c:pt idx="23">
                    <c:v>0.01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0.01</c:v>
                  </c:pt>
                  <c:pt idx="28">
                    <c:v>0.01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5">
                    <c:v>0</c:v>
                  </c:pt>
                  <c:pt idx="47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plus>
            <c:min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0.01</c:v>
                  </c:pt>
                  <c:pt idx="21">
                    <c:v>6.9999999999999999E-4</c:v>
                  </c:pt>
                  <c:pt idx="22">
                    <c:v>0.01</c:v>
                  </c:pt>
                  <c:pt idx="23">
                    <c:v>0.01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0.01</c:v>
                  </c:pt>
                  <c:pt idx="28">
                    <c:v>0.01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5">
                    <c:v>0</c:v>
                  </c:pt>
                  <c:pt idx="47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Active!$F$21:$F$967</c:f>
              <c:numCache>
                <c:formatCode>General</c:formatCode>
                <c:ptCount val="947"/>
                <c:pt idx="0">
                  <c:v>-2059</c:v>
                </c:pt>
                <c:pt idx="1">
                  <c:v>-1989</c:v>
                </c:pt>
                <c:pt idx="2">
                  <c:v>-1973.5</c:v>
                </c:pt>
                <c:pt idx="3">
                  <c:v>-1970.5</c:v>
                </c:pt>
                <c:pt idx="4">
                  <c:v>-1946</c:v>
                </c:pt>
                <c:pt idx="5">
                  <c:v>-1882</c:v>
                </c:pt>
                <c:pt idx="6">
                  <c:v>-1860.5</c:v>
                </c:pt>
                <c:pt idx="7">
                  <c:v>-1857.5</c:v>
                </c:pt>
                <c:pt idx="8">
                  <c:v>-1851.5</c:v>
                </c:pt>
                <c:pt idx="9">
                  <c:v>-897</c:v>
                </c:pt>
                <c:pt idx="10">
                  <c:v>-878.5</c:v>
                </c:pt>
                <c:pt idx="11">
                  <c:v>15</c:v>
                </c:pt>
                <c:pt idx="12">
                  <c:v>33.5</c:v>
                </c:pt>
                <c:pt idx="13">
                  <c:v>42</c:v>
                </c:pt>
                <c:pt idx="14">
                  <c:v>54.5</c:v>
                </c:pt>
                <c:pt idx="15">
                  <c:v>91</c:v>
                </c:pt>
                <c:pt idx="16">
                  <c:v>103.5</c:v>
                </c:pt>
                <c:pt idx="17">
                  <c:v>124.5</c:v>
                </c:pt>
                <c:pt idx="18">
                  <c:v>125</c:v>
                </c:pt>
                <c:pt idx="19">
                  <c:v>134</c:v>
                </c:pt>
                <c:pt idx="20">
                  <c:v>187</c:v>
                </c:pt>
                <c:pt idx="21">
                  <c:v>187</c:v>
                </c:pt>
                <c:pt idx="22">
                  <c:v>190</c:v>
                </c:pt>
                <c:pt idx="23">
                  <c:v>190.5</c:v>
                </c:pt>
                <c:pt idx="24">
                  <c:v>190.5</c:v>
                </c:pt>
                <c:pt idx="25">
                  <c:v>222.5</c:v>
                </c:pt>
                <c:pt idx="26">
                  <c:v>287</c:v>
                </c:pt>
                <c:pt idx="27">
                  <c:v>288</c:v>
                </c:pt>
                <c:pt idx="28">
                  <c:v>291</c:v>
                </c:pt>
                <c:pt idx="29">
                  <c:v>293</c:v>
                </c:pt>
                <c:pt idx="30">
                  <c:v>311.5</c:v>
                </c:pt>
                <c:pt idx="31">
                  <c:v>311.5</c:v>
                </c:pt>
                <c:pt idx="32">
                  <c:v>314.5</c:v>
                </c:pt>
                <c:pt idx="33">
                  <c:v>317.5</c:v>
                </c:pt>
                <c:pt idx="34">
                  <c:v>951.5</c:v>
                </c:pt>
                <c:pt idx="35">
                  <c:v>1113.5</c:v>
                </c:pt>
                <c:pt idx="36">
                  <c:v>1122</c:v>
                </c:pt>
                <c:pt idx="37">
                  <c:v>1259.5</c:v>
                </c:pt>
                <c:pt idx="38">
                  <c:v>1272</c:v>
                </c:pt>
                <c:pt idx="39">
                  <c:v>1296.5</c:v>
                </c:pt>
                <c:pt idx="40">
                  <c:v>1302.5</c:v>
                </c:pt>
                <c:pt idx="41">
                  <c:v>1330</c:v>
                </c:pt>
                <c:pt idx="42">
                  <c:v>1354.5</c:v>
                </c:pt>
                <c:pt idx="43">
                  <c:v>1357.5</c:v>
                </c:pt>
                <c:pt idx="44">
                  <c:v>1376</c:v>
                </c:pt>
                <c:pt idx="45">
                  <c:v>1376</c:v>
                </c:pt>
                <c:pt idx="46">
                  <c:v>1382</c:v>
                </c:pt>
                <c:pt idx="47">
                  <c:v>1419</c:v>
                </c:pt>
                <c:pt idx="48">
                  <c:v>1428</c:v>
                </c:pt>
                <c:pt idx="49">
                  <c:v>2162.5</c:v>
                </c:pt>
                <c:pt idx="50">
                  <c:v>2163</c:v>
                </c:pt>
                <c:pt idx="51">
                  <c:v>2174.5</c:v>
                </c:pt>
                <c:pt idx="52">
                  <c:v>2175.5</c:v>
                </c:pt>
                <c:pt idx="53">
                  <c:v>2186.5</c:v>
                </c:pt>
                <c:pt idx="54">
                  <c:v>2211</c:v>
                </c:pt>
                <c:pt idx="55">
                  <c:v>2211.5</c:v>
                </c:pt>
                <c:pt idx="56">
                  <c:v>2263.5</c:v>
                </c:pt>
                <c:pt idx="57">
                  <c:v>2356</c:v>
                </c:pt>
                <c:pt idx="58">
                  <c:v>3422.5</c:v>
                </c:pt>
                <c:pt idx="59">
                  <c:v>4316</c:v>
                </c:pt>
                <c:pt idx="60">
                  <c:v>4433.5</c:v>
                </c:pt>
                <c:pt idx="61">
                  <c:v>5579</c:v>
                </c:pt>
                <c:pt idx="62">
                  <c:v>5616</c:v>
                </c:pt>
                <c:pt idx="63">
                  <c:v>5616.5</c:v>
                </c:pt>
                <c:pt idx="64">
                  <c:v>5731</c:v>
                </c:pt>
                <c:pt idx="65">
                  <c:v>5731.5</c:v>
                </c:pt>
                <c:pt idx="66">
                  <c:v>6619</c:v>
                </c:pt>
                <c:pt idx="67">
                  <c:v>6634</c:v>
                </c:pt>
                <c:pt idx="68">
                  <c:v>6639</c:v>
                </c:pt>
                <c:pt idx="69">
                  <c:v>6667.5</c:v>
                </c:pt>
                <c:pt idx="70">
                  <c:v>6790.5</c:v>
                </c:pt>
                <c:pt idx="71">
                  <c:v>6793.5</c:v>
                </c:pt>
                <c:pt idx="72">
                  <c:v>6794</c:v>
                </c:pt>
                <c:pt idx="73">
                  <c:v>6941</c:v>
                </c:pt>
                <c:pt idx="74">
                  <c:v>7781.5</c:v>
                </c:pt>
                <c:pt idx="75">
                  <c:v>7782</c:v>
                </c:pt>
                <c:pt idx="76">
                  <c:v>7912</c:v>
                </c:pt>
                <c:pt idx="77">
                  <c:v>7912.5</c:v>
                </c:pt>
                <c:pt idx="78">
                  <c:v>8070</c:v>
                </c:pt>
                <c:pt idx="79">
                  <c:v>8739</c:v>
                </c:pt>
                <c:pt idx="80">
                  <c:v>8899.5</c:v>
                </c:pt>
                <c:pt idx="81">
                  <c:v>8950.5</c:v>
                </c:pt>
                <c:pt idx="82">
                  <c:v>9970</c:v>
                </c:pt>
                <c:pt idx="83">
                  <c:v>10063</c:v>
                </c:pt>
                <c:pt idx="84">
                  <c:v>10516.5</c:v>
                </c:pt>
                <c:pt idx="85">
                  <c:v>11120.5</c:v>
                </c:pt>
                <c:pt idx="86">
                  <c:v>11145</c:v>
                </c:pt>
                <c:pt idx="87">
                  <c:v>11148</c:v>
                </c:pt>
                <c:pt idx="88">
                  <c:v>11337</c:v>
                </c:pt>
                <c:pt idx="89">
                  <c:v>11477</c:v>
                </c:pt>
                <c:pt idx="90">
                  <c:v>11477.5</c:v>
                </c:pt>
                <c:pt idx="91">
                  <c:v>12130</c:v>
                </c:pt>
                <c:pt idx="92">
                  <c:v>12356</c:v>
                </c:pt>
                <c:pt idx="93">
                  <c:v>12434.5</c:v>
                </c:pt>
                <c:pt idx="94">
                  <c:v>12435</c:v>
                </c:pt>
                <c:pt idx="95">
                  <c:v>13238.5</c:v>
                </c:pt>
                <c:pt idx="96">
                  <c:v>13369</c:v>
                </c:pt>
                <c:pt idx="97">
                  <c:v>13492</c:v>
                </c:pt>
                <c:pt idx="98">
                  <c:v>13492.5</c:v>
                </c:pt>
                <c:pt idx="99">
                  <c:v>13529.5</c:v>
                </c:pt>
                <c:pt idx="100">
                  <c:v>13536</c:v>
                </c:pt>
                <c:pt idx="101">
                  <c:v>13583</c:v>
                </c:pt>
                <c:pt idx="102">
                  <c:v>13630.5</c:v>
                </c:pt>
                <c:pt idx="103">
                  <c:v>13631</c:v>
                </c:pt>
                <c:pt idx="104">
                  <c:v>14507</c:v>
                </c:pt>
                <c:pt idx="105">
                  <c:v>14553.5</c:v>
                </c:pt>
                <c:pt idx="106">
                  <c:v>14554</c:v>
                </c:pt>
                <c:pt idx="107">
                  <c:v>14572</c:v>
                </c:pt>
                <c:pt idx="108">
                  <c:v>14572.5</c:v>
                </c:pt>
                <c:pt idx="109">
                  <c:v>14585</c:v>
                </c:pt>
                <c:pt idx="110">
                  <c:v>14585.5</c:v>
                </c:pt>
                <c:pt idx="111">
                  <c:v>14708.5</c:v>
                </c:pt>
                <c:pt idx="112">
                  <c:v>15482</c:v>
                </c:pt>
                <c:pt idx="113">
                  <c:v>15584.5</c:v>
                </c:pt>
                <c:pt idx="114">
                  <c:v>15585</c:v>
                </c:pt>
                <c:pt idx="115">
                  <c:v>15763</c:v>
                </c:pt>
                <c:pt idx="116">
                  <c:v>15763</c:v>
                </c:pt>
                <c:pt idx="117">
                  <c:v>16670.5</c:v>
                </c:pt>
                <c:pt idx="118">
                  <c:v>16671</c:v>
                </c:pt>
                <c:pt idx="119">
                  <c:v>16719.5</c:v>
                </c:pt>
                <c:pt idx="120">
                  <c:v>16720</c:v>
                </c:pt>
                <c:pt idx="121">
                  <c:v>16943.5</c:v>
                </c:pt>
                <c:pt idx="122">
                  <c:v>16944</c:v>
                </c:pt>
                <c:pt idx="123">
                  <c:v>17904</c:v>
                </c:pt>
                <c:pt idx="124">
                  <c:v>17904.5</c:v>
                </c:pt>
                <c:pt idx="125">
                  <c:v>17913.5</c:v>
                </c:pt>
                <c:pt idx="126">
                  <c:v>17914</c:v>
                </c:pt>
                <c:pt idx="127">
                  <c:v>17935</c:v>
                </c:pt>
                <c:pt idx="128">
                  <c:v>18011.5</c:v>
                </c:pt>
                <c:pt idx="129">
                  <c:v>19030</c:v>
                </c:pt>
                <c:pt idx="130">
                  <c:v>19030.5</c:v>
                </c:pt>
                <c:pt idx="131">
                  <c:v>19088</c:v>
                </c:pt>
                <c:pt idx="132">
                  <c:v>19103.5</c:v>
                </c:pt>
                <c:pt idx="133">
                  <c:v>19104</c:v>
                </c:pt>
                <c:pt idx="134">
                  <c:v>19180</c:v>
                </c:pt>
                <c:pt idx="135">
                  <c:v>19837</c:v>
                </c:pt>
                <c:pt idx="136">
                  <c:v>19862.5</c:v>
                </c:pt>
                <c:pt idx="137">
                  <c:v>20000.5</c:v>
                </c:pt>
                <c:pt idx="138">
                  <c:v>20100.5</c:v>
                </c:pt>
                <c:pt idx="139">
                  <c:v>20101</c:v>
                </c:pt>
                <c:pt idx="140">
                  <c:v>20183</c:v>
                </c:pt>
                <c:pt idx="141">
                  <c:v>20183.5</c:v>
                </c:pt>
                <c:pt idx="142">
                  <c:v>20217</c:v>
                </c:pt>
                <c:pt idx="143">
                  <c:v>20217.5</c:v>
                </c:pt>
                <c:pt idx="144">
                  <c:v>21245</c:v>
                </c:pt>
                <c:pt idx="145">
                  <c:v>21264</c:v>
                </c:pt>
                <c:pt idx="146">
                  <c:v>22343</c:v>
                </c:pt>
                <c:pt idx="147">
                  <c:v>23448.5</c:v>
                </c:pt>
                <c:pt idx="148">
                  <c:v>24582</c:v>
                </c:pt>
                <c:pt idx="149">
                  <c:v>24582.5</c:v>
                </c:pt>
                <c:pt idx="150">
                  <c:v>24583</c:v>
                </c:pt>
                <c:pt idx="151">
                  <c:v>25578</c:v>
                </c:pt>
              </c:numCache>
            </c:numRef>
          </c:xVal>
          <c:yVal>
            <c:numRef>
              <c:f>Active!$N$21:$N$967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C2B-40C5-9EE9-06CCBC6715A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Active!$F$21:$F$967</c:f>
              <c:numCache>
                <c:formatCode>General</c:formatCode>
                <c:ptCount val="947"/>
                <c:pt idx="0">
                  <c:v>-2059</c:v>
                </c:pt>
                <c:pt idx="1">
                  <c:v>-1989</c:v>
                </c:pt>
                <c:pt idx="2">
                  <c:v>-1973.5</c:v>
                </c:pt>
                <c:pt idx="3">
                  <c:v>-1970.5</c:v>
                </c:pt>
                <c:pt idx="4">
                  <c:v>-1946</c:v>
                </c:pt>
                <c:pt idx="5">
                  <c:v>-1882</c:v>
                </c:pt>
                <c:pt idx="6">
                  <c:v>-1860.5</c:v>
                </c:pt>
                <c:pt idx="7">
                  <c:v>-1857.5</c:v>
                </c:pt>
                <c:pt idx="8">
                  <c:v>-1851.5</c:v>
                </c:pt>
                <c:pt idx="9">
                  <c:v>-897</c:v>
                </c:pt>
                <c:pt idx="10">
                  <c:v>-878.5</c:v>
                </c:pt>
                <c:pt idx="11">
                  <c:v>15</c:v>
                </c:pt>
                <c:pt idx="12">
                  <c:v>33.5</c:v>
                </c:pt>
                <c:pt idx="13">
                  <c:v>42</c:v>
                </c:pt>
                <c:pt idx="14">
                  <c:v>54.5</c:v>
                </c:pt>
                <c:pt idx="15">
                  <c:v>91</c:v>
                </c:pt>
                <c:pt idx="16">
                  <c:v>103.5</c:v>
                </c:pt>
                <c:pt idx="17">
                  <c:v>124.5</c:v>
                </c:pt>
                <c:pt idx="18">
                  <c:v>125</c:v>
                </c:pt>
                <c:pt idx="19">
                  <c:v>134</c:v>
                </c:pt>
                <c:pt idx="20">
                  <c:v>187</c:v>
                </c:pt>
                <c:pt idx="21">
                  <c:v>187</c:v>
                </c:pt>
                <c:pt idx="22">
                  <c:v>190</c:v>
                </c:pt>
                <c:pt idx="23">
                  <c:v>190.5</c:v>
                </c:pt>
                <c:pt idx="24">
                  <c:v>190.5</c:v>
                </c:pt>
                <c:pt idx="25">
                  <c:v>222.5</c:v>
                </c:pt>
                <c:pt idx="26">
                  <c:v>287</c:v>
                </c:pt>
                <c:pt idx="27">
                  <c:v>288</c:v>
                </c:pt>
                <c:pt idx="28">
                  <c:v>291</c:v>
                </c:pt>
                <c:pt idx="29">
                  <c:v>293</c:v>
                </c:pt>
                <c:pt idx="30">
                  <c:v>311.5</c:v>
                </c:pt>
                <c:pt idx="31">
                  <c:v>311.5</c:v>
                </c:pt>
                <c:pt idx="32">
                  <c:v>314.5</c:v>
                </c:pt>
                <c:pt idx="33">
                  <c:v>317.5</c:v>
                </c:pt>
                <c:pt idx="34">
                  <c:v>951.5</c:v>
                </c:pt>
                <c:pt idx="35">
                  <c:v>1113.5</c:v>
                </c:pt>
                <c:pt idx="36">
                  <c:v>1122</c:v>
                </c:pt>
                <c:pt idx="37">
                  <c:v>1259.5</c:v>
                </c:pt>
                <c:pt idx="38">
                  <c:v>1272</c:v>
                </c:pt>
                <c:pt idx="39">
                  <c:v>1296.5</c:v>
                </c:pt>
                <c:pt idx="40">
                  <c:v>1302.5</c:v>
                </c:pt>
                <c:pt idx="41">
                  <c:v>1330</c:v>
                </c:pt>
                <c:pt idx="42">
                  <c:v>1354.5</c:v>
                </c:pt>
                <c:pt idx="43">
                  <c:v>1357.5</c:v>
                </c:pt>
                <c:pt idx="44">
                  <c:v>1376</c:v>
                </c:pt>
                <c:pt idx="45">
                  <c:v>1376</c:v>
                </c:pt>
                <c:pt idx="46">
                  <c:v>1382</c:v>
                </c:pt>
                <c:pt idx="47">
                  <c:v>1419</c:v>
                </c:pt>
                <c:pt idx="48">
                  <c:v>1428</c:v>
                </c:pt>
                <c:pt idx="49">
                  <c:v>2162.5</c:v>
                </c:pt>
                <c:pt idx="50">
                  <c:v>2163</c:v>
                </c:pt>
                <c:pt idx="51">
                  <c:v>2174.5</c:v>
                </c:pt>
                <c:pt idx="52">
                  <c:v>2175.5</c:v>
                </c:pt>
                <c:pt idx="53">
                  <c:v>2186.5</c:v>
                </c:pt>
                <c:pt idx="54">
                  <c:v>2211</c:v>
                </c:pt>
                <c:pt idx="55">
                  <c:v>2211.5</c:v>
                </c:pt>
                <c:pt idx="56">
                  <c:v>2263.5</c:v>
                </c:pt>
                <c:pt idx="57">
                  <c:v>2356</c:v>
                </c:pt>
                <c:pt idx="58">
                  <c:v>3422.5</c:v>
                </c:pt>
                <c:pt idx="59">
                  <c:v>4316</c:v>
                </c:pt>
                <c:pt idx="60">
                  <c:v>4433.5</c:v>
                </c:pt>
                <c:pt idx="61">
                  <c:v>5579</c:v>
                </c:pt>
                <c:pt idx="62">
                  <c:v>5616</c:v>
                </c:pt>
                <c:pt idx="63">
                  <c:v>5616.5</c:v>
                </c:pt>
                <c:pt idx="64">
                  <c:v>5731</c:v>
                </c:pt>
                <c:pt idx="65">
                  <c:v>5731.5</c:v>
                </c:pt>
                <c:pt idx="66">
                  <c:v>6619</c:v>
                </c:pt>
                <c:pt idx="67">
                  <c:v>6634</c:v>
                </c:pt>
                <c:pt idx="68">
                  <c:v>6639</c:v>
                </c:pt>
                <c:pt idx="69">
                  <c:v>6667.5</c:v>
                </c:pt>
                <c:pt idx="70">
                  <c:v>6790.5</c:v>
                </c:pt>
                <c:pt idx="71">
                  <c:v>6793.5</c:v>
                </c:pt>
                <c:pt idx="72">
                  <c:v>6794</c:v>
                </c:pt>
                <c:pt idx="73">
                  <c:v>6941</c:v>
                </c:pt>
                <c:pt idx="74">
                  <c:v>7781.5</c:v>
                </c:pt>
                <c:pt idx="75">
                  <c:v>7782</c:v>
                </c:pt>
                <c:pt idx="76">
                  <c:v>7912</c:v>
                </c:pt>
                <c:pt idx="77">
                  <c:v>7912.5</c:v>
                </c:pt>
                <c:pt idx="78">
                  <c:v>8070</c:v>
                </c:pt>
                <c:pt idx="79">
                  <c:v>8739</c:v>
                </c:pt>
                <c:pt idx="80">
                  <c:v>8899.5</c:v>
                </c:pt>
                <c:pt idx="81">
                  <c:v>8950.5</c:v>
                </c:pt>
                <c:pt idx="82">
                  <c:v>9970</c:v>
                </c:pt>
                <c:pt idx="83">
                  <c:v>10063</c:v>
                </c:pt>
                <c:pt idx="84">
                  <c:v>10516.5</c:v>
                </c:pt>
                <c:pt idx="85">
                  <c:v>11120.5</c:v>
                </c:pt>
                <c:pt idx="86">
                  <c:v>11145</c:v>
                </c:pt>
                <c:pt idx="87">
                  <c:v>11148</c:v>
                </c:pt>
                <c:pt idx="88">
                  <c:v>11337</c:v>
                </c:pt>
                <c:pt idx="89">
                  <c:v>11477</c:v>
                </c:pt>
                <c:pt idx="90">
                  <c:v>11477.5</c:v>
                </c:pt>
                <c:pt idx="91">
                  <c:v>12130</c:v>
                </c:pt>
                <c:pt idx="92">
                  <c:v>12356</c:v>
                </c:pt>
                <c:pt idx="93">
                  <c:v>12434.5</c:v>
                </c:pt>
                <c:pt idx="94">
                  <c:v>12435</c:v>
                </c:pt>
                <c:pt idx="95">
                  <c:v>13238.5</c:v>
                </c:pt>
                <c:pt idx="96">
                  <c:v>13369</c:v>
                </c:pt>
                <c:pt idx="97">
                  <c:v>13492</c:v>
                </c:pt>
                <c:pt idx="98">
                  <c:v>13492.5</c:v>
                </c:pt>
                <c:pt idx="99">
                  <c:v>13529.5</c:v>
                </c:pt>
                <c:pt idx="100">
                  <c:v>13536</c:v>
                </c:pt>
                <c:pt idx="101">
                  <c:v>13583</c:v>
                </c:pt>
                <c:pt idx="102">
                  <c:v>13630.5</c:v>
                </c:pt>
                <c:pt idx="103">
                  <c:v>13631</c:v>
                </c:pt>
                <c:pt idx="104">
                  <c:v>14507</c:v>
                </c:pt>
                <c:pt idx="105">
                  <c:v>14553.5</c:v>
                </c:pt>
                <c:pt idx="106">
                  <c:v>14554</c:v>
                </c:pt>
                <c:pt idx="107">
                  <c:v>14572</c:v>
                </c:pt>
                <c:pt idx="108">
                  <c:v>14572.5</c:v>
                </c:pt>
                <c:pt idx="109">
                  <c:v>14585</c:v>
                </c:pt>
                <c:pt idx="110">
                  <c:v>14585.5</c:v>
                </c:pt>
                <c:pt idx="111">
                  <c:v>14708.5</c:v>
                </c:pt>
                <c:pt idx="112">
                  <c:v>15482</c:v>
                </c:pt>
                <c:pt idx="113">
                  <c:v>15584.5</c:v>
                </c:pt>
                <c:pt idx="114">
                  <c:v>15585</c:v>
                </c:pt>
                <c:pt idx="115">
                  <c:v>15763</c:v>
                </c:pt>
                <c:pt idx="116">
                  <c:v>15763</c:v>
                </c:pt>
                <c:pt idx="117">
                  <c:v>16670.5</c:v>
                </c:pt>
                <c:pt idx="118">
                  <c:v>16671</c:v>
                </c:pt>
                <c:pt idx="119">
                  <c:v>16719.5</c:v>
                </c:pt>
                <c:pt idx="120">
                  <c:v>16720</c:v>
                </c:pt>
                <c:pt idx="121">
                  <c:v>16943.5</c:v>
                </c:pt>
                <c:pt idx="122">
                  <c:v>16944</c:v>
                </c:pt>
                <c:pt idx="123">
                  <c:v>17904</c:v>
                </c:pt>
                <c:pt idx="124">
                  <c:v>17904.5</c:v>
                </c:pt>
                <c:pt idx="125">
                  <c:v>17913.5</c:v>
                </c:pt>
                <c:pt idx="126">
                  <c:v>17914</c:v>
                </c:pt>
                <c:pt idx="127">
                  <c:v>17935</c:v>
                </c:pt>
                <c:pt idx="128">
                  <c:v>18011.5</c:v>
                </c:pt>
                <c:pt idx="129">
                  <c:v>19030</c:v>
                </c:pt>
                <c:pt idx="130">
                  <c:v>19030.5</c:v>
                </c:pt>
                <c:pt idx="131">
                  <c:v>19088</c:v>
                </c:pt>
                <c:pt idx="132">
                  <c:v>19103.5</c:v>
                </c:pt>
                <c:pt idx="133">
                  <c:v>19104</c:v>
                </c:pt>
                <c:pt idx="134">
                  <c:v>19180</c:v>
                </c:pt>
                <c:pt idx="135">
                  <c:v>19837</c:v>
                </c:pt>
                <c:pt idx="136">
                  <c:v>19862.5</c:v>
                </c:pt>
                <c:pt idx="137">
                  <c:v>20000.5</c:v>
                </c:pt>
                <c:pt idx="138">
                  <c:v>20100.5</c:v>
                </c:pt>
                <c:pt idx="139">
                  <c:v>20101</c:v>
                </c:pt>
                <c:pt idx="140">
                  <c:v>20183</c:v>
                </c:pt>
                <c:pt idx="141">
                  <c:v>20183.5</c:v>
                </c:pt>
                <c:pt idx="142">
                  <c:v>20217</c:v>
                </c:pt>
                <c:pt idx="143">
                  <c:v>20217.5</c:v>
                </c:pt>
                <c:pt idx="144">
                  <c:v>21245</c:v>
                </c:pt>
                <c:pt idx="145">
                  <c:v>21264</c:v>
                </c:pt>
                <c:pt idx="146">
                  <c:v>22343</c:v>
                </c:pt>
                <c:pt idx="147">
                  <c:v>23448.5</c:v>
                </c:pt>
                <c:pt idx="148">
                  <c:v>24582</c:v>
                </c:pt>
                <c:pt idx="149">
                  <c:v>24582.5</c:v>
                </c:pt>
                <c:pt idx="150">
                  <c:v>24583</c:v>
                </c:pt>
                <c:pt idx="151">
                  <c:v>25578</c:v>
                </c:pt>
              </c:numCache>
            </c:numRef>
          </c:xVal>
          <c:yVal>
            <c:numRef>
              <c:f>Active!$O$21:$O$967</c:f>
              <c:numCache>
                <c:formatCode>General</c:formatCode>
                <c:ptCount val="947"/>
                <c:pt idx="0">
                  <c:v>1.3129302695666232E-2</c:v>
                </c:pt>
                <c:pt idx="1">
                  <c:v>1.3130421265979346E-2</c:v>
                </c:pt>
                <c:pt idx="2">
                  <c:v>1.3130668949405821E-2</c:v>
                </c:pt>
                <c:pt idx="3">
                  <c:v>1.3130716888133526E-2</c:v>
                </c:pt>
                <c:pt idx="4">
                  <c:v>1.3131108387743116E-2</c:v>
                </c:pt>
                <c:pt idx="5">
                  <c:v>1.3132131080600819E-2</c:v>
                </c:pt>
                <c:pt idx="6">
                  <c:v>1.3132474641482705E-2</c:v>
                </c:pt>
                <c:pt idx="7">
                  <c:v>1.313252258021041E-2</c:v>
                </c:pt>
                <c:pt idx="8">
                  <c:v>1.3132618457665819E-2</c:v>
                </c:pt>
                <c:pt idx="9">
                  <c:v>1.314787096286392E-2</c:v>
                </c:pt>
                <c:pt idx="10">
                  <c:v>1.3148166585018099E-2</c:v>
                </c:pt>
                <c:pt idx="11">
                  <c:v>1.3162444336086201E-2</c:v>
                </c:pt>
                <c:pt idx="12">
                  <c:v>1.3162739958240381E-2</c:v>
                </c:pt>
                <c:pt idx="13">
                  <c:v>1.3162875784635545E-2</c:v>
                </c:pt>
                <c:pt idx="14">
                  <c:v>1.3163075529334316E-2</c:v>
                </c:pt>
                <c:pt idx="15">
                  <c:v>1.3163658783854724E-2</c:v>
                </c:pt>
                <c:pt idx="16">
                  <c:v>1.3163858528553495E-2</c:v>
                </c:pt>
                <c:pt idx="17">
                  <c:v>1.316419409964743E-2</c:v>
                </c:pt>
                <c:pt idx="18">
                  <c:v>1.3164202089435381E-2</c:v>
                </c:pt>
                <c:pt idx="19">
                  <c:v>1.3164345905618494E-2</c:v>
                </c:pt>
                <c:pt idx="25">
                  <c:v>1.3165760098085788E-2</c:v>
                </c:pt>
                <c:pt idx="26">
                  <c:v>1.3166790780731442E-2</c:v>
                </c:pt>
                <c:pt idx="29">
                  <c:v>1.3166886658186853E-2</c:v>
                </c:pt>
                <c:pt idx="30">
                  <c:v>1.3167182280341033E-2</c:v>
                </c:pt>
                <c:pt idx="31">
                  <c:v>1.3167182280341033E-2</c:v>
                </c:pt>
                <c:pt idx="32">
                  <c:v>1.3167230219068737E-2</c:v>
                </c:pt>
                <c:pt idx="33">
                  <c:v>1.3167278157796442E-2</c:v>
                </c:pt>
                <c:pt idx="34">
                  <c:v>1.3177409208918073E-2</c:v>
                </c:pt>
                <c:pt idx="35">
                  <c:v>1.3179997900214136E-2</c:v>
                </c:pt>
                <c:pt idx="36">
                  <c:v>1.3180133726609299E-2</c:v>
                </c:pt>
                <c:pt idx="37">
                  <c:v>1.3182330918295774E-2</c:v>
                </c:pt>
                <c:pt idx="38">
                  <c:v>1.3182530662994543E-2</c:v>
                </c:pt>
                <c:pt idx="39">
                  <c:v>1.3182922162604133E-2</c:v>
                </c:pt>
                <c:pt idx="40">
                  <c:v>1.3183018040059542E-2</c:v>
                </c:pt>
                <c:pt idx="41">
                  <c:v>1.3183457478396837E-2</c:v>
                </c:pt>
                <c:pt idx="42">
                  <c:v>1.3183848978006427E-2</c:v>
                </c:pt>
                <c:pt idx="43">
                  <c:v>1.3183896916734132E-2</c:v>
                </c:pt>
                <c:pt idx="44">
                  <c:v>1.3184192538888312E-2</c:v>
                </c:pt>
                <c:pt idx="45">
                  <c:v>1.3184192538888312E-2</c:v>
                </c:pt>
                <c:pt idx="46">
                  <c:v>1.3184288416343722E-2</c:v>
                </c:pt>
                <c:pt idx="47">
                  <c:v>1.3184879660652082E-2</c:v>
                </c:pt>
                <c:pt idx="48">
                  <c:v>1.3185023476835197E-2</c:v>
                </c:pt>
                <c:pt idx="49">
                  <c:v>1.319676047533494E-2</c:v>
                </c:pt>
                <c:pt idx="50">
                  <c:v>1.3196768465122891E-2</c:v>
                </c:pt>
                <c:pt idx="51">
                  <c:v>1.319695223024576E-2</c:v>
                </c:pt>
                <c:pt idx="52">
                  <c:v>1.3196968209821662E-2</c:v>
                </c:pt>
                <c:pt idx="53">
                  <c:v>1.3197143985156579E-2</c:v>
                </c:pt>
                <c:pt idx="54">
                  <c:v>1.3197535484766168E-2</c:v>
                </c:pt>
                <c:pt idx="55">
                  <c:v>1.3197543474554119E-2</c:v>
                </c:pt>
                <c:pt idx="56">
                  <c:v>1.3198374412501004E-2</c:v>
                </c:pt>
                <c:pt idx="57">
                  <c:v>1.3199852523271905E-2</c:v>
                </c:pt>
                <c:pt idx="58">
                  <c:v>1.3216894740970986E-2</c:v>
                </c:pt>
                <c:pt idx="59">
                  <c:v>1.3231172492039088E-2</c:v>
                </c:pt>
                <c:pt idx="60">
                  <c:v>1.3233050092207529E-2</c:v>
                </c:pt>
                <c:pt idx="61">
                  <c:v>1.325135469640284E-2</c:v>
                </c:pt>
                <c:pt idx="62">
                  <c:v>1.3251945940711199E-2</c:v>
                </c:pt>
                <c:pt idx="63">
                  <c:v>1.325195393049915E-2</c:v>
                </c:pt>
                <c:pt idx="64">
                  <c:v>1.3253783591939886E-2</c:v>
                </c:pt>
                <c:pt idx="65">
                  <c:v>1.3253791581727837E-2</c:v>
                </c:pt>
                <c:pt idx="66">
                  <c:v>1.326797345534053E-2</c:v>
                </c:pt>
                <c:pt idx="67">
                  <c:v>1.3268213148979054E-2</c:v>
                </c:pt>
                <c:pt idx="68">
                  <c:v>1.3268293046858561E-2</c:v>
                </c:pt>
                <c:pt idx="69">
                  <c:v>1.3268748464771758E-2</c:v>
                </c:pt>
                <c:pt idx="70">
                  <c:v>1.3270713952607658E-2</c:v>
                </c:pt>
                <c:pt idx="71">
                  <c:v>1.3270761891335362E-2</c:v>
                </c:pt>
                <c:pt idx="72">
                  <c:v>1.3270769881123313E-2</c:v>
                </c:pt>
                <c:pt idx="73">
                  <c:v>1.3273118878780852E-2</c:v>
                </c:pt>
                <c:pt idx="74">
                  <c:v>1.3286549712326167E-2</c:v>
                </c:pt>
                <c:pt idx="75">
                  <c:v>1.3286557702114118E-2</c:v>
                </c:pt>
                <c:pt idx="76">
                  <c:v>1.3288635046981329E-2</c:v>
                </c:pt>
                <c:pt idx="77">
                  <c:v>1.328864303676928E-2</c:v>
                </c:pt>
                <c:pt idx="78">
                  <c:v>1.3291159819973785E-2</c:v>
                </c:pt>
                <c:pt idx="79">
                  <c:v>1.3301850156251972E-2</c:v>
                </c:pt>
                <c:pt idx="80">
                  <c:v>1.3304414878184184E-2</c:v>
                </c:pt>
                <c:pt idx="81">
                  <c:v>1.3305229836555167E-2</c:v>
                </c:pt>
                <c:pt idx="82">
                  <c:v>1.3321521014186873E-2</c:v>
                </c:pt>
                <c:pt idx="83">
                  <c:v>1.3323007114745723E-2</c:v>
                </c:pt>
                <c:pt idx="84">
                  <c:v>1.3330253852417109E-2</c:v>
                </c:pt>
                <c:pt idx="85">
                  <c:v>1.3339905516261691E-2</c:v>
                </c:pt>
                <c:pt idx="86">
                  <c:v>1.3340297015871281E-2</c:v>
                </c:pt>
                <c:pt idx="87">
                  <c:v>1.3340344954598985E-2</c:v>
                </c:pt>
                <c:pt idx="88">
                  <c:v>1.3343365094444393E-2</c:v>
                </c:pt>
                <c:pt idx="89">
                  <c:v>1.3345602235070621E-2</c:v>
                </c:pt>
                <c:pt idx="90">
                  <c:v>1.3345610224858572E-2</c:v>
                </c:pt>
                <c:pt idx="91">
                  <c:v>1.3356036898134381E-2</c:v>
                </c:pt>
                <c:pt idx="92">
                  <c:v>1.3359648282288148E-2</c:v>
                </c:pt>
                <c:pt idx="93">
                  <c:v>1.3360902678996426E-2</c:v>
                </c:pt>
                <c:pt idx="94">
                  <c:v>1.3360910668784377E-2</c:v>
                </c:pt>
                <c:pt idx="95">
                  <c:v>1.3373750258021332E-2</c:v>
                </c:pt>
                <c:pt idx="96">
                  <c:v>1.3375835592676494E-2</c:v>
                </c:pt>
                <c:pt idx="97">
                  <c:v>1.3377801080512394E-2</c:v>
                </c:pt>
                <c:pt idx="98">
                  <c:v>1.3377809070300345E-2</c:v>
                </c:pt>
                <c:pt idx="99">
                  <c:v>1.3378400314608704E-2</c:v>
                </c:pt>
                <c:pt idx="100">
                  <c:v>1.3378504181852066E-2</c:v>
                </c:pt>
                <c:pt idx="101">
                  <c:v>1.3379255221919441E-2</c:v>
                </c:pt>
                <c:pt idx="102">
                  <c:v>1.3380014251774769E-2</c:v>
                </c:pt>
                <c:pt idx="103">
                  <c:v>1.338002224156272E-2</c:v>
                </c:pt>
                <c:pt idx="104">
                  <c:v>1.3394020350052542E-2</c:v>
                </c:pt>
                <c:pt idx="105">
                  <c:v>1.3394763400331968E-2</c:v>
                </c:pt>
                <c:pt idx="106">
                  <c:v>1.3394771390119919E-2</c:v>
                </c:pt>
                <c:pt idx="107">
                  <c:v>1.3395059022486147E-2</c:v>
                </c:pt>
                <c:pt idx="108">
                  <c:v>1.3395067012274098E-2</c:v>
                </c:pt>
                <c:pt idx="109">
                  <c:v>1.3395266756972869E-2</c:v>
                </c:pt>
                <c:pt idx="110">
                  <c:v>1.339527474676082E-2</c:v>
                </c:pt>
                <c:pt idx="111">
                  <c:v>1.339724023459672E-2</c:v>
                </c:pt>
                <c:pt idx="112">
                  <c:v>1.3409600436556627E-2</c:v>
                </c:pt>
                <c:pt idx="113">
                  <c:v>1.3411238343086542E-2</c:v>
                </c:pt>
                <c:pt idx="114">
                  <c:v>1.3411246332874494E-2</c:v>
                </c:pt>
                <c:pt idx="115">
                  <c:v>1.3414090697384983E-2</c:v>
                </c:pt>
                <c:pt idx="116">
                  <c:v>1.3414090697384983E-2</c:v>
                </c:pt>
                <c:pt idx="117">
                  <c:v>1.3428592162515707E-2</c:v>
                </c:pt>
                <c:pt idx="118">
                  <c:v>1.3428600152303658E-2</c:v>
                </c:pt>
                <c:pt idx="119">
                  <c:v>1.3429375161734886E-2</c:v>
                </c:pt>
                <c:pt idx="120">
                  <c:v>1.3429383151522837E-2</c:v>
                </c:pt>
                <c:pt idx="121">
                  <c:v>1.343295458673685E-2</c:v>
                </c:pt>
                <c:pt idx="122">
                  <c:v>1.3432962576524802E-2</c:v>
                </c:pt>
                <c:pt idx="123">
                  <c:v>1.344830296939036E-2</c:v>
                </c:pt>
                <c:pt idx="124">
                  <c:v>1.3448310959178311E-2</c:v>
                </c:pt>
                <c:pt idx="125">
                  <c:v>1.3448454775361426E-2</c:v>
                </c:pt>
                <c:pt idx="126">
                  <c:v>1.3448462765149377E-2</c:v>
                </c:pt>
                <c:pt idx="127">
                  <c:v>1.3448798336243311E-2</c:v>
                </c:pt>
                <c:pt idx="128">
                  <c:v>1.3450020773799785E-2</c:v>
                </c:pt>
                <c:pt idx="129">
                  <c:v>1.346629597185559E-2</c:v>
                </c:pt>
                <c:pt idx="130">
                  <c:v>1.346630396164354E-2</c:v>
                </c:pt>
                <c:pt idx="131">
                  <c:v>1.3467222787257885E-2</c:v>
                </c:pt>
                <c:pt idx="132">
                  <c:v>1.3467470470684358E-2</c:v>
                </c:pt>
                <c:pt idx="133">
                  <c:v>1.3467478460472309E-2</c:v>
                </c:pt>
                <c:pt idx="134">
                  <c:v>1.3468692908240834E-2</c:v>
                </c:pt>
                <c:pt idx="135">
                  <c:v>1.3479191489608201E-2</c:v>
                </c:pt>
                <c:pt idx="136">
                  <c:v>1.3479598968793692E-2</c:v>
                </c:pt>
                <c:pt idx="137">
                  <c:v>1.3481804150268116E-2</c:v>
                </c:pt>
                <c:pt idx="138">
                  <c:v>1.3483402107858278E-2</c:v>
                </c:pt>
                <c:pt idx="139">
                  <c:v>1.3483410097646229E-2</c:v>
                </c:pt>
                <c:pt idx="140">
                  <c:v>1.3484720422870163E-2</c:v>
                </c:pt>
                <c:pt idx="141">
                  <c:v>1.3484728412658114E-2</c:v>
                </c:pt>
                <c:pt idx="142">
                  <c:v>1.3485263728450818E-2</c:v>
                </c:pt>
                <c:pt idx="143">
                  <c:v>1.3485271718238769E-2</c:v>
                </c:pt>
                <c:pt idx="144">
                  <c:v>1.3501690732477688E-2</c:v>
                </c:pt>
                <c:pt idx="145">
                  <c:v>1.3501994344419819E-2</c:v>
                </c:pt>
                <c:pt idx="146">
                  <c:v>1.3519236306817671E-2</c:v>
                </c:pt>
                <c:pt idx="147">
                  <c:v>1.3536901727976917E-2</c:v>
                </c:pt>
                <c:pt idx="148">
                  <c:v>1.3555014577261408E-2</c:v>
                </c:pt>
                <c:pt idx="149">
                  <c:v>1.3555022567049359E-2</c:v>
                </c:pt>
                <c:pt idx="150">
                  <c:v>1.355503055683731E-2</c:v>
                </c:pt>
                <c:pt idx="151">
                  <c:v>1.3570930234859427E-2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C2B-40C5-9EE9-06CCBC671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48648"/>
        <c:axId val="1"/>
      </c:scatterChart>
      <c:valAx>
        <c:axId val="796748648"/>
        <c:scaling>
          <c:orientation val="minMax"/>
          <c:min val="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5591054313099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118210862619806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486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044728434504793"/>
          <c:y val="0.92215694595061837"/>
          <c:w val="0.66773162939297126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DF CVn - O-C Diagr.</a:t>
            </a:r>
          </a:p>
        </c:rich>
      </c:tx>
      <c:layout>
        <c:manualLayout>
          <c:xMode val="edge"/>
          <c:yMode val="edge"/>
          <c:x val="0.37639620406300883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54089342369017"/>
          <c:y val="0.14328358208955225"/>
          <c:w val="0.80701880080430244"/>
          <c:h val="0.63880597014925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Active!$F$21:$F$967</c:f>
              <c:numCache>
                <c:formatCode>General</c:formatCode>
                <c:ptCount val="947"/>
                <c:pt idx="0">
                  <c:v>-2059</c:v>
                </c:pt>
                <c:pt idx="1">
                  <c:v>-1989</c:v>
                </c:pt>
                <c:pt idx="2">
                  <c:v>-1973.5</c:v>
                </c:pt>
                <c:pt idx="3">
                  <c:v>-1970.5</c:v>
                </c:pt>
                <c:pt idx="4">
                  <c:v>-1946</c:v>
                </c:pt>
                <c:pt idx="5">
                  <c:v>-1882</c:v>
                </c:pt>
                <c:pt idx="6">
                  <c:v>-1860.5</c:v>
                </c:pt>
                <c:pt idx="7">
                  <c:v>-1857.5</c:v>
                </c:pt>
                <c:pt idx="8">
                  <c:v>-1851.5</c:v>
                </c:pt>
                <c:pt idx="9">
                  <c:v>-897</c:v>
                </c:pt>
                <c:pt idx="10">
                  <c:v>-878.5</c:v>
                </c:pt>
                <c:pt idx="11">
                  <c:v>15</c:v>
                </c:pt>
                <c:pt idx="12">
                  <c:v>33.5</c:v>
                </c:pt>
                <c:pt idx="13">
                  <c:v>42</c:v>
                </c:pt>
                <c:pt idx="14">
                  <c:v>54.5</c:v>
                </c:pt>
                <c:pt idx="15">
                  <c:v>91</c:v>
                </c:pt>
                <c:pt idx="16">
                  <c:v>103.5</c:v>
                </c:pt>
                <c:pt idx="17">
                  <c:v>124.5</c:v>
                </c:pt>
                <c:pt idx="18">
                  <c:v>125</c:v>
                </c:pt>
                <c:pt idx="19">
                  <c:v>134</c:v>
                </c:pt>
                <c:pt idx="20">
                  <c:v>187</c:v>
                </c:pt>
                <c:pt idx="21">
                  <c:v>187</c:v>
                </c:pt>
                <c:pt idx="22">
                  <c:v>190</c:v>
                </c:pt>
                <c:pt idx="23">
                  <c:v>190.5</c:v>
                </c:pt>
                <c:pt idx="24">
                  <c:v>190.5</c:v>
                </c:pt>
                <c:pt idx="25">
                  <c:v>222.5</c:v>
                </c:pt>
                <c:pt idx="26">
                  <c:v>287</c:v>
                </c:pt>
                <c:pt idx="27">
                  <c:v>288</c:v>
                </c:pt>
                <c:pt idx="28">
                  <c:v>291</c:v>
                </c:pt>
                <c:pt idx="29">
                  <c:v>293</c:v>
                </c:pt>
                <c:pt idx="30">
                  <c:v>311.5</c:v>
                </c:pt>
                <c:pt idx="31">
                  <c:v>311.5</c:v>
                </c:pt>
                <c:pt idx="32">
                  <c:v>314.5</c:v>
                </c:pt>
                <c:pt idx="33">
                  <c:v>317.5</c:v>
                </c:pt>
                <c:pt idx="34">
                  <c:v>951.5</c:v>
                </c:pt>
                <c:pt idx="35">
                  <c:v>1113.5</c:v>
                </c:pt>
                <c:pt idx="36">
                  <c:v>1122</c:v>
                </c:pt>
                <c:pt idx="37">
                  <c:v>1259.5</c:v>
                </c:pt>
                <c:pt idx="38">
                  <c:v>1272</c:v>
                </c:pt>
                <c:pt idx="39">
                  <c:v>1296.5</c:v>
                </c:pt>
                <c:pt idx="40">
                  <c:v>1302.5</c:v>
                </c:pt>
                <c:pt idx="41">
                  <c:v>1330</c:v>
                </c:pt>
                <c:pt idx="42">
                  <c:v>1354.5</c:v>
                </c:pt>
                <c:pt idx="43">
                  <c:v>1357.5</c:v>
                </c:pt>
                <c:pt idx="44">
                  <c:v>1376</c:v>
                </c:pt>
                <c:pt idx="45">
                  <c:v>1376</c:v>
                </c:pt>
                <c:pt idx="46">
                  <c:v>1382</c:v>
                </c:pt>
                <c:pt idx="47">
                  <c:v>1419</c:v>
                </c:pt>
                <c:pt idx="48">
                  <c:v>1428</c:v>
                </c:pt>
                <c:pt idx="49">
                  <c:v>2162.5</c:v>
                </c:pt>
                <c:pt idx="50">
                  <c:v>2163</c:v>
                </c:pt>
                <c:pt idx="51">
                  <c:v>2174.5</c:v>
                </c:pt>
                <c:pt idx="52">
                  <c:v>2175.5</c:v>
                </c:pt>
                <c:pt idx="53">
                  <c:v>2186.5</c:v>
                </c:pt>
                <c:pt idx="54">
                  <c:v>2211</c:v>
                </c:pt>
                <c:pt idx="55">
                  <c:v>2211.5</c:v>
                </c:pt>
                <c:pt idx="56">
                  <c:v>2263.5</c:v>
                </c:pt>
                <c:pt idx="57">
                  <c:v>2356</c:v>
                </c:pt>
                <c:pt idx="58">
                  <c:v>3422.5</c:v>
                </c:pt>
                <c:pt idx="59">
                  <c:v>4316</c:v>
                </c:pt>
                <c:pt idx="60">
                  <c:v>4433.5</c:v>
                </c:pt>
                <c:pt idx="61">
                  <c:v>5579</c:v>
                </c:pt>
                <c:pt idx="62">
                  <c:v>5616</c:v>
                </c:pt>
                <c:pt idx="63">
                  <c:v>5616.5</c:v>
                </c:pt>
                <c:pt idx="64">
                  <c:v>5731</c:v>
                </c:pt>
                <c:pt idx="65">
                  <c:v>5731.5</c:v>
                </c:pt>
                <c:pt idx="66">
                  <c:v>6619</c:v>
                </c:pt>
                <c:pt idx="67">
                  <c:v>6634</c:v>
                </c:pt>
                <c:pt idx="68">
                  <c:v>6639</c:v>
                </c:pt>
                <c:pt idx="69">
                  <c:v>6667.5</c:v>
                </c:pt>
                <c:pt idx="70">
                  <c:v>6790.5</c:v>
                </c:pt>
                <c:pt idx="71">
                  <c:v>6793.5</c:v>
                </c:pt>
                <c:pt idx="72">
                  <c:v>6794</c:v>
                </c:pt>
                <c:pt idx="73">
                  <c:v>6941</c:v>
                </c:pt>
                <c:pt idx="74">
                  <c:v>7781.5</c:v>
                </c:pt>
                <c:pt idx="75">
                  <c:v>7782</c:v>
                </c:pt>
                <c:pt idx="76">
                  <c:v>7912</c:v>
                </c:pt>
                <c:pt idx="77">
                  <c:v>7912.5</c:v>
                </c:pt>
                <c:pt idx="78">
                  <c:v>8070</c:v>
                </c:pt>
                <c:pt idx="79">
                  <c:v>8739</c:v>
                </c:pt>
                <c:pt idx="80">
                  <c:v>8899.5</c:v>
                </c:pt>
                <c:pt idx="81">
                  <c:v>8950.5</c:v>
                </c:pt>
                <c:pt idx="82">
                  <c:v>9970</c:v>
                </c:pt>
                <c:pt idx="83">
                  <c:v>10063</c:v>
                </c:pt>
                <c:pt idx="84">
                  <c:v>10516.5</c:v>
                </c:pt>
                <c:pt idx="85">
                  <c:v>11120.5</c:v>
                </c:pt>
                <c:pt idx="86">
                  <c:v>11145</c:v>
                </c:pt>
                <c:pt idx="87">
                  <c:v>11148</c:v>
                </c:pt>
                <c:pt idx="88">
                  <c:v>11337</c:v>
                </c:pt>
                <c:pt idx="89">
                  <c:v>11477</c:v>
                </c:pt>
                <c:pt idx="90">
                  <c:v>11477.5</c:v>
                </c:pt>
                <c:pt idx="91">
                  <c:v>12130</c:v>
                </c:pt>
                <c:pt idx="92">
                  <c:v>12356</c:v>
                </c:pt>
                <c:pt idx="93">
                  <c:v>12434.5</c:v>
                </c:pt>
                <c:pt idx="94">
                  <c:v>12435</c:v>
                </c:pt>
                <c:pt idx="95">
                  <c:v>13238.5</c:v>
                </c:pt>
                <c:pt idx="96">
                  <c:v>13369</c:v>
                </c:pt>
                <c:pt idx="97">
                  <c:v>13492</c:v>
                </c:pt>
                <c:pt idx="98">
                  <c:v>13492.5</c:v>
                </c:pt>
                <c:pt idx="99">
                  <c:v>13529.5</c:v>
                </c:pt>
                <c:pt idx="100">
                  <c:v>13536</c:v>
                </c:pt>
                <c:pt idx="101">
                  <c:v>13583</c:v>
                </c:pt>
                <c:pt idx="102">
                  <c:v>13630.5</c:v>
                </c:pt>
                <c:pt idx="103">
                  <c:v>13631</c:v>
                </c:pt>
                <c:pt idx="104">
                  <c:v>14507</c:v>
                </c:pt>
                <c:pt idx="105">
                  <c:v>14553.5</c:v>
                </c:pt>
                <c:pt idx="106">
                  <c:v>14554</c:v>
                </c:pt>
                <c:pt idx="107">
                  <c:v>14572</c:v>
                </c:pt>
                <c:pt idx="108">
                  <c:v>14572.5</c:v>
                </c:pt>
                <c:pt idx="109">
                  <c:v>14585</c:v>
                </c:pt>
                <c:pt idx="110">
                  <c:v>14585.5</c:v>
                </c:pt>
                <c:pt idx="111">
                  <c:v>14708.5</c:v>
                </c:pt>
                <c:pt idx="112">
                  <c:v>15482</c:v>
                </c:pt>
                <c:pt idx="113">
                  <c:v>15584.5</c:v>
                </c:pt>
                <c:pt idx="114">
                  <c:v>15585</c:v>
                </c:pt>
                <c:pt idx="115">
                  <c:v>15763</c:v>
                </c:pt>
                <c:pt idx="116">
                  <c:v>15763</c:v>
                </c:pt>
                <c:pt idx="117">
                  <c:v>16670.5</c:v>
                </c:pt>
                <c:pt idx="118">
                  <c:v>16671</c:v>
                </c:pt>
                <c:pt idx="119">
                  <c:v>16719.5</c:v>
                </c:pt>
                <c:pt idx="120">
                  <c:v>16720</c:v>
                </c:pt>
                <c:pt idx="121">
                  <c:v>16943.5</c:v>
                </c:pt>
                <c:pt idx="122">
                  <c:v>16944</c:v>
                </c:pt>
                <c:pt idx="123">
                  <c:v>17904</c:v>
                </c:pt>
                <c:pt idx="124">
                  <c:v>17904.5</c:v>
                </c:pt>
                <c:pt idx="125">
                  <c:v>17913.5</c:v>
                </c:pt>
                <c:pt idx="126">
                  <c:v>17914</c:v>
                </c:pt>
                <c:pt idx="127">
                  <c:v>17935</c:v>
                </c:pt>
                <c:pt idx="128">
                  <c:v>18011.5</c:v>
                </c:pt>
                <c:pt idx="129">
                  <c:v>19030</c:v>
                </c:pt>
                <c:pt idx="130">
                  <c:v>19030.5</c:v>
                </c:pt>
                <c:pt idx="131">
                  <c:v>19088</c:v>
                </c:pt>
                <c:pt idx="132">
                  <c:v>19103.5</c:v>
                </c:pt>
                <c:pt idx="133">
                  <c:v>19104</c:v>
                </c:pt>
                <c:pt idx="134">
                  <c:v>19180</c:v>
                </c:pt>
                <c:pt idx="135">
                  <c:v>19837</c:v>
                </c:pt>
                <c:pt idx="136">
                  <c:v>19862.5</c:v>
                </c:pt>
                <c:pt idx="137">
                  <c:v>20000.5</c:v>
                </c:pt>
                <c:pt idx="138">
                  <c:v>20100.5</c:v>
                </c:pt>
                <c:pt idx="139">
                  <c:v>20101</c:v>
                </c:pt>
                <c:pt idx="140">
                  <c:v>20183</c:v>
                </c:pt>
                <c:pt idx="141">
                  <c:v>20183.5</c:v>
                </c:pt>
                <c:pt idx="142">
                  <c:v>20217</c:v>
                </c:pt>
                <c:pt idx="143">
                  <c:v>20217.5</c:v>
                </c:pt>
                <c:pt idx="144">
                  <c:v>21245</c:v>
                </c:pt>
                <c:pt idx="145">
                  <c:v>21264</c:v>
                </c:pt>
                <c:pt idx="146">
                  <c:v>22343</c:v>
                </c:pt>
                <c:pt idx="147">
                  <c:v>23448.5</c:v>
                </c:pt>
                <c:pt idx="148">
                  <c:v>24582</c:v>
                </c:pt>
                <c:pt idx="149">
                  <c:v>24582.5</c:v>
                </c:pt>
                <c:pt idx="150">
                  <c:v>24583</c:v>
                </c:pt>
                <c:pt idx="151">
                  <c:v>25578</c:v>
                </c:pt>
              </c:numCache>
            </c:numRef>
          </c:xVal>
          <c:yVal>
            <c:numRef>
              <c:f>Active!$H$21:$H$967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4E-4580-BC72-E341F195C43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0.01</c:v>
                  </c:pt>
                  <c:pt idx="21">
                    <c:v>6.9999999999999999E-4</c:v>
                  </c:pt>
                  <c:pt idx="22">
                    <c:v>0.01</c:v>
                  </c:pt>
                  <c:pt idx="23">
                    <c:v>0.01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0.01</c:v>
                  </c:pt>
                  <c:pt idx="28">
                    <c:v>0.01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5">
                    <c:v>0</c:v>
                  </c:pt>
                  <c:pt idx="47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0</c:v>
                  </c:pt>
                  <c:pt idx="59">
                    <c:v>4.0000000000000001E-3</c:v>
                  </c:pt>
                  <c:pt idx="60">
                    <c:v>2.9999999999999997E-4</c:v>
                  </c:pt>
                  <c:pt idx="61">
                    <c:v>1.8E-3</c:v>
                  </c:pt>
                  <c:pt idx="62">
                    <c:v>5.0000000000000001E-4</c:v>
                  </c:pt>
                  <c:pt idx="63">
                    <c:v>8.9999999999999998E-4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1.4E-3</c:v>
                  </c:pt>
                  <c:pt idx="71">
                    <c:v>2.2000000000000001E-3</c:v>
                  </c:pt>
                  <c:pt idx="72">
                    <c:v>1.5E-3</c:v>
                  </c:pt>
                  <c:pt idx="73">
                    <c:v>2.0000000000000001E-4</c:v>
                  </c:pt>
                  <c:pt idx="74">
                    <c:v>1.8E-3</c:v>
                  </c:pt>
                  <c:pt idx="75">
                    <c:v>8.9999999999999998E-4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1E-4</c:v>
                  </c:pt>
                  <c:pt idx="79">
                    <c:v>0</c:v>
                  </c:pt>
                  <c:pt idx="80">
                    <c:v>1E-3</c:v>
                  </c:pt>
                  <c:pt idx="81">
                    <c:v>4.0000000000000002E-4</c:v>
                  </c:pt>
                  <c:pt idx="82">
                    <c:v>2.0000000000000001E-4</c:v>
                  </c:pt>
                  <c:pt idx="83">
                    <c:v>0</c:v>
                  </c:pt>
                  <c:pt idx="84">
                    <c:v>4.0000000000000002E-4</c:v>
                  </c:pt>
                  <c:pt idx="85">
                    <c:v>2.0000000000000001E-4</c:v>
                  </c:pt>
                  <c:pt idx="86">
                    <c:v>1E-3</c:v>
                  </c:pt>
                  <c:pt idx="87">
                    <c:v>5.0000000000000001E-4</c:v>
                  </c:pt>
                  <c:pt idx="88">
                    <c:v>1E-4</c:v>
                  </c:pt>
                  <c:pt idx="89">
                    <c:v>6.9999999999999999E-4</c:v>
                  </c:pt>
                  <c:pt idx="90">
                    <c:v>8.0000000000000004E-4</c:v>
                  </c:pt>
                  <c:pt idx="91">
                    <c:v>1E-4</c:v>
                  </c:pt>
                  <c:pt idx="92">
                    <c:v>1E-4</c:v>
                  </c:pt>
                  <c:pt idx="93">
                    <c:v>1.1999999999999999E-3</c:v>
                  </c:pt>
                  <c:pt idx="94">
                    <c:v>1E-3</c:v>
                  </c:pt>
                  <c:pt idx="95">
                    <c:v>0</c:v>
                  </c:pt>
                  <c:pt idx="96">
                    <c:v>4.0000000000000002E-4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2.0999999999999999E-3</c:v>
                  </c:pt>
                  <c:pt idx="101">
                    <c:v>2.9999999999999997E-4</c:v>
                  </c:pt>
                  <c:pt idx="102">
                    <c:v>2.0999999999999999E-3</c:v>
                  </c:pt>
                  <c:pt idx="103">
                    <c:v>4.0000000000000002E-4</c:v>
                  </c:pt>
                  <c:pt idx="104">
                    <c:v>2.9999999999999997E-4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2.7000000000000001E-3</c:v>
                  </c:pt>
                  <c:pt idx="110">
                    <c:v>2.0999999999999999E-3</c:v>
                  </c:pt>
                  <c:pt idx="111">
                    <c:v>2.9999999999999997E-4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1E-4</c:v>
                  </c:pt>
                  <c:pt idx="116">
                    <c:v>1.2999999999999999E-4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1.4E-3</c:v>
                  </c:pt>
                  <c:pt idx="122">
                    <c:v>6.9999999999999999E-4</c:v>
                  </c:pt>
                  <c:pt idx="123">
                    <c:v>2.7000000000000001E-3</c:v>
                  </c:pt>
                  <c:pt idx="124">
                    <c:v>1.9E-3</c:v>
                  </c:pt>
                  <c:pt idx="125">
                    <c:v>2.0999999999999999E-3</c:v>
                  </c:pt>
                  <c:pt idx="126">
                    <c:v>1.1999999999999999E-3</c:v>
                  </c:pt>
                  <c:pt idx="127">
                    <c:v>6.0000000000000002E-5</c:v>
                  </c:pt>
                  <c:pt idx="128">
                    <c:v>1.6000000000000001E-3</c:v>
                  </c:pt>
                  <c:pt idx="129">
                    <c:v>3.3999999999999998E-3</c:v>
                  </c:pt>
                  <c:pt idx="130">
                    <c:v>1E-3</c:v>
                  </c:pt>
                  <c:pt idx="131">
                    <c:v>2.9999999999999997E-4</c:v>
                  </c:pt>
                  <c:pt idx="132">
                    <c:v>8.9999999999999998E-4</c:v>
                  </c:pt>
                  <c:pt idx="133">
                    <c:v>1E-4</c:v>
                  </c:pt>
                  <c:pt idx="134">
                    <c:v>1.4E-3</c:v>
                  </c:pt>
                  <c:pt idx="135">
                    <c:v>0</c:v>
                  </c:pt>
                  <c:pt idx="136">
                    <c:v>1E-4</c:v>
                  </c:pt>
                  <c:pt idx="137">
                    <c:v>5.9999999999999995E-4</c:v>
                  </c:pt>
                  <c:pt idx="138">
                    <c:v>1.2999999999999999E-3</c:v>
                  </c:pt>
                  <c:pt idx="139">
                    <c:v>3.5000000000000001E-3</c:v>
                  </c:pt>
                  <c:pt idx="140">
                    <c:v>0</c:v>
                  </c:pt>
                  <c:pt idx="141">
                    <c:v>1.5E-3</c:v>
                  </c:pt>
                  <c:pt idx="142">
                    <c:v>5.0000000000000001E-4</c:v>
                  </c:pt>
                  <c:pt idx="143">
                    <c:v>4.0000000000000002E-4</c:v>
                  </c:pt>
                  <c:pt idx="144">
                    <c:v>6.0000000000000002E-5</c:v>
                  </c:pt>
                  <c:pt idx="145">
                    <c:v>2.9999999999999997E-4</c:v>
                  </c:pt>
                  <c:pt idx="146">
                    <c:v>2.3000000000000001E-4</c:v>
                  </c:pt>
                  <c:pt idx="147">
                    <c:v>2.9999999999999997E-4</c:v>
                  </c:pt>
                  <c:pt idx="148">
                    <c:v>1.9E-3</c:v>
                  </c:pt>
                  <c:pt idx="149">
                    <c:v>1.1999999999999999E-3</c:v>
                  </c:pt>
                  <c:pt idx="150">
                    <c:v>1.6000000000000001E-3</c:v>
                  </c:pt>
                  <c:pt idx="151">
                    <c:v>1E-4</c:v>
                  </c:pt>
                </c:numCache>
              </c:numRef>
            </c:plus>
            <c:minus>
              <c:numRef>
                <c:f>Active!$D$21:$D$967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0.01</c:v>
                  </c:pt>
                  <c:pt idx="21">
                    <c:v>6.9999999999999999E-4</c:v>
                  </c:pt>
                  <c:pt idx="22">
                    <c:v>0.01</c:v>
                  </c:pt>
                  <c:pt idx="23">
                    <c:v>0.01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0.01</c:v>
                  </c:pt>
                  <c:pt idx="28">
                    <c:v>0.01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5">
                    <c:v>0</c:v>
                  </c:pt>
                  <c:pt idx="47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2.0000000000000001E-4</c:v>
                  </c:pt>
                  <c:pt idx="58">
                    <c:v>0</c:v>
                  </c:pt>
                  <c:pt idx="59">
                    <c:v>4.0000000000000001E-3</c:v>
                  </c:pt>
                  <c:pt idx="60">
                    <c:v>2.9999999999999997E-4</c:v>
                  </c:pt>
                  <c:pt idx="61">
                    <c:v>1.8E-3</c:v>
                  </c:pt>
                  <c:pt idx="62">
                    <c:v>5.0000000000000001E-4</c:v>
                  </c:pt>
                  <c:pt idx="63">
                    <c:v>8.9999999999999998E-4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1.4E-3</c:v>
                  </c:pt>
                  <c:pt idx="71">
                    <c:v>2.2000000000000001E-3</c:v>
                  </c:pt>
                  <c:pt idx="72">
                    <c:v>1.5E-3</c:v>
                  </c:pt>
                  <c:pt idx="73">
                    <c:v>2.0000000000000001E-4</c:v>
                  </c:pt>
                  <c:pt idx="74">
                    <c:v>1.8E-3</c:v>
                  </c:pt>
                  <c:pt idx="75">
                    <c:v>8.9999999999999998E-4</c:v>
                  </c:pt>
                  <c:pt idx="76">
                    <c:v>0</c:v>
                  </c:pt>
                  <c:pt idx="77">
                    <c:v>0</c:v>
                  </c:pt>
                  <c:pt idx="78">
                    <c:v>1E-4</c:v>
                  </c:pt>
                  <c:pt idx="79">
                    <c:v>0</c:v>
                  </c:pt>
                  <c:pt idx="80">
                    <c:v>1E-3</c:v>
                  </c:pt>
                  <c:pt idx="81">
                    <c:v>4.0000000000000002E-4</c:v>
                  </c:pt>
                  <c:pt idx="82">
                    <c:v>2.0000000000000001E-4</c:v>
                  </c:pt>
                  <c:pt idx="83">
                    <c:v>0</c:v>
                  </c:pt>
                  <c:pt idx="84">
                    <c:v>4.0000000000000002E-4</c:v>
                  </c:pt>
                  <c:pt idx="85">
                    <c:v>2.0000000000000001E-4</c:v>
                  </c:pt>
                  <c:pt idx="86">
                    <c:v>1E-3</c:v>
                  </c:pt>
                  <c:pt idx="87">
                    <c:v>5.0000000000000001E-4</c:v>
                  </c:pt>
                  <c:pt idx="88">
                    <c:v>1E-4</c:v>
                  </c:pt>
                  <c:pt idx="89">
                    <c:v>6.9999999999999999E-4</c:v>
                  </c:pt>
                  <c:pt idx="90">
                    <c:v>8.0000000000000004E-4</c:v>
                  </c:pt>
                  <c:pt idx="91">
                    <c:v>1E-4</c:v>
                  </c:pt>
                  <c:pt idx="92">
                    <c:v>1E-4</c:v>
                  </c:pt>
                  <c:pt idx="93">
                    <c:v>1.1999999999999999E-3</c:v>
                  </c:pt>
                  <c:pt idx="94">
                    <c:v>1E-3</c:v>
                  </c:pt>
                  <c:pt idx="95">
                    <c:v>0</c:v>
                  </c:pt>
                  <c:pt idx="96">
                    <c:v>4.0000000000000002E-4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2.0999999999999999E-3</c:v>
                  </c:pt>
                  <c:pt idx="101">
                    <c:v>2.9999999999999997E-4</c:v>
                  </c:pt>
                  <c:pt idx="102">
                    <c:v>2.0999999999999999E-3</c:v>
                  </c:pt>
                  <c:pt idx="103">
                    <c:v>4.0000000000000002E-4</c:v>
                  </c:pt>
                  <c:pt idx="104">
                    <c:v>2.9999999999999997E-4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2.7000000000000001E-3</c:v>
                  </c:pt>
                  <c:pt idx="110">
                    <c:v>2.0999999999999999E-3</c:v>
                  </c:pt>
                  <c:pt idx="111">
                    <c:v>2.9999999999999997E-4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1E-4</c:v>
                  </c:pt>
                  <c:pt idx="116">
                    <c:v>1.2999999999999999E-4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1.4E-3</c:v>
                  </c:pt>
                  <c:pt idx="122">
                    <c:v>6.9999999999999999E-4</c:v>
                  </c:pt>
                  <c:pt idx="123">
                    <c:v>2.7000000000000001E-3</c:v>
                  </c:pt>
                  <c:pt idx="124">
                    <c:v>1.9E-3</c:v>
                  </c:pt>
                  <c:pt idx="125">
                    <c:v>2.0999999999999999E-3</c:v>
                  </c:pt>
                  <c:pt idx="126">
                    <c:v>1.1999999999999999E-3</c:v>
                  </c:pt>
                  <c:pt idx="127">
                    <c:v>6.0000000000000002E-5</c:v>
                  </c:pt>
                  <c:pt idx="128">
                    <c:v>1.6000000000000001E-3</c:v>
                  </c:pt>
                  <c:pt idx="129">
                    <c:v>3.3999999999999998E-3</c:v>
                  </c:pt>
                  <c:pt idx="130">
                    <c:v>1E-3</c:v>
                  </c:pt>
                  <c:pt idx="131">
                    <c:v>2.9999999999999997E-4</c:v>
                  </c:pt>
                  <c:pt idx="132">
                    <c:v>8.9999999999999998E-4</c:v>
                  </c:pt>
                  <c:pt idx="133">
                    <c:v>1E-4</c:v>
                  </c:pt>
                  <c:pt idx="134">
                    <c:v>1.4E-3</c:v>
                  </c:pt>
                  <c:pt idx="135">
                    <c:v>0</c:v>
                  </c:pt>
                  <c:pt idx="136">
                    <c:v>1E-4</c:v>
                  </c:pt>
                  <c:pt idx="137">
                    <c:v>5.9999999999999995E-4</c:v>
                  </c:pt>
                  <c:pt idx="138">
                    <c:v>1.2999999999999999E-3</c:v>
                  </c:pt>
                  <c:pt idx="139">
                    <c:v>3.5000000000000001E-3</c:v>
                  </c:pt>
                  <c:pt idx="140">
                    <c:v>0</c:v>
                  </c:pt>
                  <c:pt idx="141">
                    <c:v>1.5E-3</c:v>
                  </c:pt>
                  <c:pt idx="142">
                    <c:v>5.0000000000000001E-4</c:v>
                  </c:pt>
                  <c:pt idx="143">
                    <c:v>4.0000000000000002E-4</c:v>
                  </c:pt>
                  <c:pt idx="144">
                    <c:v>6.0000000000000002E-5</c:v>
                  </c:pt>
                  <c:pt idx="145">
                    <c:v>2.9999999999999997E-4</c:v>
                  </c:pt>
                  <c:pt idx="146">
                    <c:v>2.3000000000000001E-4</c:v>
                  </c:pt>
                  <c:pt idx="147">
                    <c:v>2.9999999999999997E-4</c:v>
                  </c:pt>
                  <c:pt idx="148">
                    <c:v>1.9E-3</c:v>
                  </c:pt>
                  <c:pt idx="149">
                    <c:v>1.1999999999999999E-3</c:v>
                  </c:pt>
                  <c:pt idx="150">
                    <c:v>1.6000000000000001E-3</c:v>
                  </c:pt>
                  <c:pt idx="15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Active!$F$21:$F$967</c:f>
              <c:numCache>
                <c:formatCode>General</c:formatCode>
                <c:ptCount val="947"/>
                <c:pt idx="0">
                  <c:v>-2059</c:v>
                </c:pt>
                <c:pt idx="1">
                  <c:v>-1989</c:v>
                </c:pt>
                <c:pt idx="2">
                  <c:v>-1973.5</c:v>
                </c:pt>
                <c:pt idx="3">
                  <c:v>-1970.5</c:v>
                </c:pt>
                <c:pt idx="4">
                  <c:v>-1946</c:v>
                </c:pt>
                <c:pt idx="5">
                  <c:v>-1882</c:v>
                </c:pt>
                <c:pt idx="6">
                  <c:v>-1860.5</c:v>
                </c:pt>
                <c:pt idx="7">
                  <c:v>-1857.5</c:v>
                </c:pt>
                <c:pt idx="8">
                  <c:v>-1851.5</c:v>
                </c:pt>
                <c:pt idx="9">
                  <c:v>-897</c:v>
                </c:pt>
                <c:pt idx="10">
                  <c:v>-878.5</c:v>
                </c:pt>
                <c:pt idx="11">
                  <c:v>15</c:v>
                </c:pt>
                <c:pt idx="12">
                  <c:v>33.5</c:v>
                </c:pt>
                <c:pt idx="13">
                  <c:v>42</c:v>
                </c:pt>
                <c:pt idx="14">
                  <c:v>54.5</c:v>
                </c:pt>
                <c:pt idx="15">
                  <c:v>91</c:v>
                </c:pt>
                <c:pt idx="16">
                  <c:v>103.5</c:v>
                </c:pt>
                <c:pt idx="17">
                  <c:v>124.5</c:v>
                </c:pt>
                <c:pt idx="18">
                  <c:v>125</c:v>
                </c:pt>
                <c:pt idx="19">
                  <c:v>134</c:v>
                </c:pt>
                <c:pt idx="20">
                  <c:v>187</c:v>
                </c:pt>
                <c:pt idx="21">
                  <c:v>187</c:v>
                </c:pt>
                <c:pt idx="22">
                  <c:v>190</c:v>
                </c:pt>
                <c:pt idx="23">
                  <c:v>190.5</c:v>
                </c:pt>
                <c:pt idx="24">
                  <c:v>190.5</c:v>
                </c:pt>
                <c:pt idx="25">
                  <c:v>222.5</c:v>
                </c:pt>
                <c:pt idx="26">
                  <c:v>287</c:v>
                </c:pt>
                <c:pt idx="27">
                  <c:v>288</c:v>
                </c:pt>
                <c:pt idx="28">
                  <c:v>291</c:v>
                </c:pt>
                <c:pt idx="29">
                  <c:v>293</c:v>
                </c:pt>
                <c:pt idx="30">
                  <c:v>311.5</c:v>
                </c:pt>
                <c:pt idx="31">
                  <c:v>311.5</c:v>
                </c:pt>
                <c:pt idx="32">
                  <c:v>314.5</c:v>
                </c:pt>
                <c:pt idx="33">
                  <c:v>317.5</c:v>
                </c:pt>
                <c:pt idx="34">
                  <c:v>951.5</c:v>
                </c:pt>
                <c:pt idx="35">
                  <c:v>1113.5</c:v>
                </c:pt>
                <c:pt idx="36">
                  <c:v>1122</c:v>
                </c:pt>
                <c:pt idx="37">
                  <c:v>1259.5</c:v>
                </c:pt>
                <c:pt idx="38">
                  <c:v>1272</c:v>
                </c:pt>
                <c:pt idx="39">
                  <c:v>1296.5</c:v>
                </c:pt>
                <c:pt idx="40">
                  <c:v>1302.5</c:v>
                </c:pt>
                <c:pt idx="41">
                  <c:v>1330</c:v>
                </c:pt>
                <c:pt idx="42">
                  <c:v>1354.5</c:v>
                </c:pt>
                <c:pt idx="43">
                  <c:v>1357.5</c:v>
                </c:pt>
                <c:pt idx="44">
                  <c:v>1376</c:v>
                </c:pt>
                <c:pt idx="45">
                  <c:v>1376</c:v>
                </c:pt>
                <c:pt idx="46">
                  <c:v>1382</c:v>
                </c:pt>
                <c:pt idx="47">
                  <c:v>1419</c:v>
                </c:pt>
                <c:pt idx="48">
                  <c:v>1428</c:v>
                </c:pt>
                <c:pt idx="49">
                  <c:v>2162.5</c:v>
                </c:pt>
                <c:pt idx="50">
                  <c:v>2163</c:v>
                </c:pt>
                <c:pt idx="51">
                  <c:v>2174.5</c:v>
                </c:pt>
                <c:pt idx="52">
                  <c:v>2175.5</c:v>
                </c:pt>
                <c:pt idx="53">
                  <c:v>2186.5</c:v>
                </c:pt>
                <c:pt idx="54">
                  <c:v>2211</c:v>
                </c:pt>
                <c:pt idx="55">
                  <c:v>2211.5</c:v>
                </c:pt>
                <c:pt idx="56">
                  <c:v>2263.5</c:v>
                </c:pt>
                <c:pt idx="57">
                  <c:v>2356</c:v>
                </c:pt>
                <c:pt idx="58">
                  <c:v>3422.5</c:v>
                </c:pt>
                <c:pt idx="59">
                  <c:v>4316</c:v>
                </c:pt>
                <c:pt idx="60">
                  <c:v>4433.5</c:v>
                </c:pt>
                <c:pt idx="61">
                  <c:v>5579</c:v>
                </c:pt>
                <c:pt idx="62">
                  <c:v>5616</c:v>
                </c:pt>
                <c:pt idx="63">
                  <c:v>5616.5</c:v>
                </c:pt>
                <c:pt idx="64">
                  <c:v>5731</c:v>
                </c:pt>
                <c:pt idx="65">
                  <c:v>5731.5</c:v>
                </c:pt>
                <c:pt idx="66">
                  <c:v>6619</c:v>
                </c:pt>
                <c:pt idx="67">
                  <c:v>6634</c:v>
                </c:pt>
                <c:pt idx="68">
                  <c:v>6639</c:v>
                </c:pt>
                <c:pt idx="69">
                  <c:v>6667.5</c:v>
                </c:pt>
                <c:pt idx="70">
                  <c:v>6790.5</c:v>
                </c:pt>
                <c:pt idx="71">
                  <c:v>6793.5</c:v>
                </c:pt>
                <c:pt idx="72">
                  <c:v>6794</c:v>
                </c:pt>
                <c:pt idx="73">
                  <c:v>6941</c:v>
                </c:pt>
                <c:pt idx="74">
                  <c:v>7781.5</c:v>
                </c:pt>
                <c:pt idx="75">
                  <c:v>7782</c:v>
                </c:pt>
                <c:pt idx="76">
                  <c:v>7912</c:v>
                </c:pt>
                <c:pt idx="77">
                  <c:v>7912.5</c:v>
                </c:pt>
                <c:pt idx="78">
                  <c:v>8070</c:v>
                </c:pt>
                <c:pt idx="79">
                  <c:v>8739</c:v>
                </c:pt>
                <c:pt idx="80">
                  <c:v>8899.5</c:v>
                </c:pt>
                <c:pt idx="81">
                  <c:v>8950.5</c:v>
                </c:pt>
                <c:pt idx="82">
                  <c:v>9970</c:v>
                </c:pt>
                <c:pt idx="83">
                  <c:v>10063</c:v>
                </c:pt>
                <c:pt idx="84">
                  <c:v>10516.5</c:v>
                </c:pt>
                <c:pt idx="85">
                  <c:v>11120.5</c:v>
                </c:pt>
                <c:pt idx="86">
                  <c:v>11145</c:v>
                </c:pt>
                <c:pt idx="87">
                  <c:v>11148</c:v>
                </c:pt>
                <c:pt idx="88">
                  <c:v>11337</c:v>
                </c:pt>
                <c:pt idx="89">
                  <c:v>11477</c:v>
                </c:pt>
                <c:pt idx="90">
                  <c:v>11477.5</c:v>
                </c:pt>
                <c:pt idx="91">
                  <c:v>12130</c:v>
                </c:pt>
                <c:pt idx="92">
                  <c:v>12356</c:v>
                </c:pt>
                <c:pt idx="93">
                  <c:v>12434.5</c:v>
                </c:pt>
                <c:pt idx="94">
                  <c:v>12435</c:v>
                </c:pt>
                <c:pt idx="95">
                  <c:v>13238.5</c:v>
                </c:pt>
                <c:pt idx="96">
                  <c:v>13369</c:v>
                </c:pt>
                <c:pt idx="97">
                  <c:v>13492</c:v>
                </c:pt>
                <c:pt idx="98">
                  <c:v>13492.5</c:v>
                </c:pt>
                <c:pt idx="99">
                  <c:v>13529.5</c:v>
                </c:pt>
                <c:pt idx="100">
                  <c:v>13536</c:v>
                </c:pt>
                <c:pt idx="101">
                  <c:v>13583</c:v>
                </c:pt>
                <c:pt idx="102">
                  <c:v>13630.5</c:v>
                </c:pt>
                <c:pt idx="103">
                  <c:v>13631</c:v>
                </c:pt>
                <c:pt idx="104">
                  <c:v>14507</c:v>
                </c:pt>
                <c:pt idx="105">
                  <c:v>14553.5</c:v>
                </c:pt>
                <c:pt idx="106">
                  <c:v>14554</c:v>
                </c:pt>
                <c:pt idx="107">
                  <c:v>14572</c:v>
                </c:pt>
                <c:pt idx="108">
                  <c:v>14572.5</c:v>
                </c:pt>
                <c:pt idx="109">
                  <c:v>14585</c:v>
                </c:pt>
                <c:pt idx="110">
                  <c:v>14585.5</c:v>
                </c:pt>
                <c:pt idx="111">
                  <c:v>14708.5</c:v>
                </c:pt>
                <c:pt idx="112">
                  <c:v>15482</c:v>
                </c:pt>
                <c:pt idx="113">
                  <c:v>15584.5</c:v>
                </c:pt>
                <c:pt idx="114">
                  <c:v>15585</c:v>
                </c:pt>
                <c:pt idx="115">
                  <c:v>15763</c:v>
                </c:pt>
                <c:pt idx="116">
                  <c:v>15763</c:v>
                </c:pt>
                <c:pt idx="117">
                  <c:v>16670.5</c:v>
                </c:pt>
                <c:pt idx="118">
                  <c:v>16671</c:v>
                </c:pt>
                <c:pt idx="119">
                  <c:v>16719.5</c:v>
                </c:pt>
                <c:pt idx="120">
                  <c:v>16720</c:v>
                </c:pt>
                <c:pt idx="121">
                  <c:v>16943.5</c:v>
                </c:pt>
                <c:pt idx="122">
                  <c:v>16944</c:v>
                </c:pt>
                <c:pt idx="123">
                  <c:v>17904</c:v>
                </c:pt>
                <c:pt idx="124">
                  <c:v>17904.5</c:v>
                </c:pt>
                <c:pt idx="125">
                  <c:v>17913.5</c:v>
                </c:pt>
                <c:pt idx="126">
                  <c:v>17914</c:v>
                </c:pt>
                <c:pt idx="127">
                  <c:v>17935</c:v>
                </c:pt>
                <c:pt idx="128">
                  <c:v>18011.5</c:v>
                </c:pt>
                <c:pt idx="129">
                  <c:v>19030</c:v>
                </c:pt>
                <c:pt idx="130">
                  <c:v>19030.5</c:v>
                </c:pt>
                <c:pt idx="131">
                  <c:v>19088</c:v>
                </c:pt>
                <c:pt idx="132">
                  <c:v>19103.5</c:v>
                </c:pt>
                <c:pt idx="133">
                  <c:v>19104</c:v>
                </c:pt>
                <c:pt idx="134">
                  <c:v>19180</c:v>
                </c:pt>
                <c:pt idx="135">
                  <c:v>19837</c:v>
                </c:pt>
                <c:pt idx="136">
                  <c:v>19862.5</c:v>
                </c:pt>
                <c:pt idx="137">
                  <c:v>20000.5</c:v>
                </c:pt>
                <c:pt idx="138">
                  <c:v>20100.5</c:v>
                </c:pt>
                <c:pt idx="139">
                  <c:v>20101</c:v>
                </c:pt>
                <c:pt idx="140">
                  <c:v>20183</c:v>
                </c:pt>
                <c:pt idx="141">
                  <c:v>20183.5</c:v>
                </c:pt>
                <c:pt idx="142">
                  <c:v>20217</c:v>
                </c:pt>
                <c:pt idx="143">
                  <c:v>20217.5</c:v>
                </c:pt>
                <c:pt idx="144">
                  <c:v>21245</c:v>
                </c:pt>
                <c:pt idx="145">
                  <c:v>21264</c:v>
                </c:pt>
                <c:pt idx="146">
                  <c:v>22343</c:v>
                </c:pt>
                <c:pt idx="147">
                  <c:v>23448.5</c:v>
                </c:pt>
                <c:pt idx="148">
                  <c:v>24582</c:v>
                </c:pt>
                <c:pt idx="149">
                  <c:v>24582.5</c:v>
                </c:pt>
                <c:pt idx="150">
                  <c:v>24583</c:v>
                </c:pt>
                <c:pt idx="151">
                  <c:v>25578</c:v>
                </c:pt>
              </c:numCache>
            </c:numRef>
          </c:xVal>
          <c:yVal>
            <c:numRef>
              <c:f>Active!$I$21:$I$967</c:f>
              <c:numCache>
                <c:formatCode>General</c:formatCode>
                <c:ptCount val="947"/>
                <c:pt idx="0">
                  <c:v>2.3969673973624595E-2</c:v>
                </c:pt>
                <c:pt idx="1">
                  <c:v>9.3140755416243337E-3</c:v>
                </c:pt>
                <c:pt idx="2">
                  <c:v>2.6440335888764821E-2</c:v>
                </c:pt>
                <c:pt idx="3">
                  <c:v>3.2755095948232338E-2</c:v>
                </c:pt>
                <c:pt idx="4">
                  <c:v>2.1825636496942025E-2</c:v>
                </c:pt>
                <c:pt idx="5">
                  <c:v>1.1540517924004234E-2</c:v>
                </c:pt>
                <c:pt idx="6">
                  <c:v>3.0296298413304612E-2</c:v>
                </c:pt>
                <c:pt idx="7">
                  <c:v>2.6110584731213748E-3</c:v>
                </c:pt>
                <c:pt idx="8">
                  <c:v>4.0240578615339473E-2</c:v>
                </c:pt>
                <c:pt idx="9">
                  <c:v>3.4886739951616619E-2</c:v>
                </c:pt>
                <c:pt idx="10">
                  <c:v>2.3327760369284078E-2</c:v>
                </c:pt>
                <c:pt idx="11">
                  <c:v>-1.4261996620916761E-3</c:v>
                </c:pt>
                <c:pt idx="12">
                  <c:v>7.0148207450984046E-3</c:v>
                </c:pt>
                <c:pt idx="13">
                  <c:v>1.8406640941975638E-2</c:v>
                </c:pt>
                <c:pt idx="14">
                  <c:v>1.1218141225981526E-2</c:v>
                </c:pt>
                <c:pt idx="15">
                  <c:v>1.4547722035786137E-2</c:v>
                </c:pt>
                <c:pt idx="16">
                  <c:v>1.4359222310304176E-2</c:v>
                </c:pt>
                <c:pt idx="17">
                  <c:v>1.856254278391134E-2</c:v>
                </c:pt>
                <c:pt idx="18">
                  <c:v>-1.3884997206332628E-2</c:v>
                </c:pt>
                <c:pt idx="19">
                  <c:v>9.0592829947127029E-3</c:v>
                </c:pt>
                <c:pt idx="25">
                  <c:v>2.6844704974791966E-2</c:v>
                </c:pt>
                <c:pt idx="26">
                  <c:v>2.1120464225532487E-3</c:v>
                </c:pt>
                <c:pt idx="29">
                  <c:v>1.7741566553013399E-2</c:v>
                </c:pt>
                <c:pt idx="30">
                  <c:v>-1.0817413036420476E-2</c:v>
                </c:pt>
                <c:pt idx="31">
                  <c:v>1.1182586960785557E-2</c:v>
                </c:pt>
                <c:pt idx="32">
                  <c:v>1.3497347033990081E-2</c:v>
                </c:pt>
                <c:pt idx="33">
                  <c:v>1.0812107102537993E-2</c:v>
                </c:pt>
                <c:pt idx="34">
                  <c:v>3.3314012689515948E-3</c:v>
                </c:pt>
                <c:pt idx="35">
                  <c:v>1.2328444892773405E-2</c:v>
                </c:pt>
                <c:pt idx="36">
                  <c:v>1.3720265080337413E-2</c:v>
                </c:pt>
                <c:pt idx="37">
                  <c:v>1.4646768155216705E-2</c:v>
                </c:pt>
                <c:pt idx="38">
                  <c:v>-1.5417315662489273E-3</c:v>
                </c:pt>
                <c:pt idx="39">
                  <c:v>1.1528808980074245E-2</c:v>
                </c:pt>
                <c:pt idx="40">
                  <c:v>1.3158329114958178E-2</c:v>
                </c:pt>
                <c:pt idx="45">
                  <c:v>1.5369950764579698E-2</c:v>
                </c:pt>
                <c:pt idx="47">
                  <c:v>1.8881511721701827E-2</c:v>
                </c:pt>
                <c:pt idx="49">
                  <c:v>6.3895483399392106E-3</c:v>
                </c:pt>
                <c:pt idx="59">
                  <c:v>6.8348164786584675E-3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4E-4580-BC72-E341F195C43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Active!$D$21:$D$39</c:f>
                <c:numCache>
                  <c:formatCode>General</c:formatCode>
                  <c:ptCount val="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</c:numCache>
              </c:numRef>
            </c:plus>
            <c:minus>
              <c:numRef>
                <c:f>Active!$D$21:$D$39</c:f>
                <c:numCache>
                  <c:formatCode>General</c:formatCode>
                  <c:ptCount val="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Active!$F$21:$F$967</c:f>
              <c:numCache>
                <c:formatCode>General</c:formatCode>
                <c:ptCount val="947"/>
                <c:pt idx="0">
                  <c:v>-2059</c:v>
                </c:pt>
                <c:pt idx="1">
                  <c:v>-1989</c:v>
                </c:pt>
                <c:pt idx="2">
                  <c:v>-1973.5</c:v>
                </c:pt>
                <c:pt idx="3">
                  <c:v>-1970.5</c:v>
                </c:pt>
                <c:pt idx="4">
                  <c:v>-1946</c:v>
                </c:pt>
                <c:pt idx="5">
                  <c:v>-1882</c:v>
                </c:pt>
                <c:pt idx="6">
                  <c:v>-1860.5</c:v>
                </c:pt>
                <c:pt idx="7">
                  <c:v>-1857.5</c:v>
                </c:pt>
                <c:pt idx="8">
                  <c:v>-1851.5</c:v>
                </c:pt>
                <c:pt idx="9">
                  <c:v>-897</c:v>
                </c:pt>
                <c:pt idx="10">
                  <c:v>-878.5</c:v>
                </c:pt>
                <c:pt idx="11">
                  <c:v>15</c:v>
                </c:pt>
                <c:pt idx="12">
                  <c:v>33.5</c:v>
                </c:pt>
                <c:pt idx="13">
                  <c:v>42</c:v>
                </c:pt>
                <c:pt idx="14">
                  <c:v>54.5</c:v>
                </c:pt>
                <c:pt idx="15">
                  <c:v>91</c:v>
                </c:pt>
                <c:pt idx="16">
                  <c:v>103.5</c:v>
                </c:pt>
                <c:pt idx="17">
                  <c:v>124.5</c:v>
                </c:pt>
                <c:pt idx="18">
                  <c:v>125</c:v>
                </c:pt>
                <c:pt idx="19">
                  <c:v>134</c:v>
                </c:pt>
                <c:pt idx="20">
                  <c:v>187</c:v>
                </c:pt>
                <c:pt idx="21">
                  <c:v>187</c:v>
                </c:pt>
                <c:pt idx="22">
                  <c:v>190</c:v>
                </c:pt>
                <c:pt idx="23">
                  <c:v>190.5</c:v>
                </c:pt>
                <c:pt idx="24">
                  <c:v>190.5</c:v>
                </c:pt>
                <c:pt idx="25">
                  <c:v>222.5</c:v>
                </c:pt>
                <c:pt idx="26">
                  <c:v>287</c:v>
                </c:pt>
                <c:pt idx="27">
                  <c:v>288</c:v>
                </c:pt>
                <c:pt idx="28">
                  <c:v>291</c:v>
                </c:pt>
                <c:pt idx="29">
                  <c:v>293</c:v>
                </c:pt>
                <c:pt idx="30">
                  <c:v>311.5</c:v>
                </c:pt>
                <c:pt idx="31">
                  <c:v>311.5</c:v>
                </c:pt>
                <c:pt idx="32">
                  <c:v>314.5</c:v>
                </c:pt>
                <c:pt idx="33">
                  <c:v>317.5</c:v>
                </c:pt>
                <c:pt idx="34">
                  <c:v>951.5</c:v>
                </c:pt>
                <c:pt idx="35">
                  <c:v>1113.5</c:v>
                </c:pt>
                <c:pt idx="36">
                  <c:v>1122</c:v>
                </c:pt>
                <c:pt idx="37">
                  <c:v>1259.5</c:v>
                </c:pt>
                <c:pt idx="38">
                  <c:v>1272</c:v>
                </c:pt>
                <c:pt idx="39">
                  <c:v>1296.5</c:v>
                </c:pt>
                <c:pt idx="40">
                  <c:v>1302.5</c:v>
                </c:pt>
                <c:pt idx="41">
                  <c:v>1330</c:v>
                </c:pt>
                <c:pt idx="42">
                  <c:v>1354.5</c:v>
                </c:pt>
                <c:pt idx="43">
                  <c:v>1357.5</c:v>
                </c:pt>
                <c:pt idx="44">
                  <c:v>1376</c:v>
                </c:pt>
                <c:pt idx="45">
                  <c:v>1376</c:v>
                </c:pt>
                <c:pt idx="46">
                  <c:v>1382</c:v>
                </c:pt>
                <c:pt idx="47">
                  <c:v>1419</c:v>
                </c:pt>
                <c:pt idx="48">
                  <c:v>1428</c:v>
                </c:pt>
                <c:pt idx="49">
                  <c:v>2162.5</c:v>
                </c:pt>
                <c:pt idx="50">
                  <c:v>2163</c:v>
                </c:pt>
                <c:pt idx="51">
                  <c:v>2174.5</c:v>
                </c:pt>
                <c:pt idx="52">
                  <c:v>2175.5</c:v>
                </c:pt>
                <c:pt idx="53">
                  <c:v>2186.5</c:v>
                </c:pt>
                <c:pt idx="54">
                  <c:v>2211</c:v>
                </c:pt>
                <c:pt idx="55">
                  <c:v>2211.5</c:v>
                </c:pt>
                <c:pt idx="56">
                  <c:v>2263.5</c:v>
                </c:pt>
                <c:pt idx="57">
                  <c:v>2356</c:v>
                </c:pt>
                <c:pt idx="58">
                  <c:v>3422.5</c:v>
                </c:pt>
                <c:pt idx="59">
                  <c:v>4316</c:v>
                </c:pt>
                <c:pt idx="60">
                  <c:v>4433.5</c:v>
                </c:pt>
                <c:pt idx="61">
                  <c:v>5579</c:v>
                </c:pt>
                <c:pt idx="62">
                  <c:v>5616</c:v>
                </c:pt>
                <c:pt idx="63">
                  <c:v>5616.5</c:v>
                </c:pt>
                <c:pt idx="64">
                  <c:v>5731</c:v>
                </c:pt>
                <c:pt idx="65">
                  <c:v>5731.5</c:v>
                </c:pt>
                <c:pt idx="66">
                  <c:v>6619</c:v>
                </c:pt>
                <c:pt idx="67">
                  <c:v>6634</c:v>
                </c:pt>
                <c:pt idx="68">
                  <c:v>6639</c:v>
                </c:pt>
                <c:pt idx="69">
                  <c:v>6667.5</c:v>
                </c:pt>
                <c:pt idx="70">
                  <c:v>6790.5</c:v>
                </c:pt>
                <c:pt idx="71">
                  <c:v>6793.5</c:v>
                </c:pt>
                <c:pt idx="72">
                  <c:v>6794</c:v>
                </c:pt>
                <c:pt idx="73">
                  <c:v>6941</c:v>
                </c:pt>
                <c:pt idx="74">
                  <c:v>7781.5</c:v>
                </c:pt>
                <c:pt idx="75">
                  <c:v>7782</c:v>
                </c:pt>
                <c:pt idx="76">
                  <c:v>7912</c:v>
                </c:pt>
                <c:pt idx="77">
                  <c:v>7912.5</c:v>
                </c:pt>
                <c:pt idx="78">
                  <c:v>8070</c:v>
                </c:pt>
                <c:pt idx="79">
                  <c:v>8739</c:v>
                </c:pt>
                <c:pt idx="80">
                  <c:v>8899.5</c:v>
                </c:pt>
                <c:pt idx="81">
                  <c:v>8950.5</c:v>
                </c:pt>
                <c:pt idx="82">
                  <c:v>9970</c:v>
                </c:pt>
                <c:pt idx="83">
                  <c:v>10063</c:v>
                </c:pt>
                <c:pt idx="84">
                  <c:v>10516.5</c:v>
                </c:pt>
                <c:pt idx="85">
                  <c:v>11120.5</c:v>
                </c:pt>
                <c:pt idx="86">
                  <c:v>11145</c:v>
                </c:pt>
                <c:pt idx="87">
                  <c:v>11148</c:v>
                </c:pt>
                <c:pt idx="88">
                  <c:v>11337</c:v>
                </c:pt>
                <c:pt idx="89">
                  <c:v>11477</c:v>
                </c:pt>
                <c:pt idx="90">
                  <c:v>11477.5</c:v>
                </c:pt>
                <c:pt idx="91">
                  <c:v>12130</c:v>
                </c:pt>
                <c:pt idx="92">
                  <c:v>12356</c:v>
                </c:pt>
                <c:pt idx="93">
                  <c:v>12434.5</c:v>
                </c:pt>
                <c:pt idx="94">
                  <c:v>12435</c:v>
                </c:pt>
                <c:pt idx="95">
                  <c:v>13238.5</c:v>
                </c:pt>
                <c:pt idx="96">
                  <c:v>13369</c:v>
                </c:pt>
                <c:pt idx="97">
                  <c:v>13492</c:v>
                </c:pt>
                <c:pt idx="98">
                  <c:v>13492.5</c:v>
                </c:pt>
                <c:pt idx="99">
                  <c:v>13529.5</c:v>
                </c:pt>
                <c:pt idx="100">
                  <c:v>13536</c:v>
                </c:pt>
                <c:pt idx="101">
                  <c:v>13583</c:v>
                </c:pt>
                <c:pt idx="102">
                  <c:v>13630.5</c:v>
                </c:pt>
                <c:pt idx="103">
                  <c:v>13631</c:v>
                </c:pt>
                <c:pt idx="104">
                  <c:v>14507</c:v>
                </c:pt>
                <c:pt idx="105">
                  <c:v>14553.5</c:v>
                </c:pt>
                <c:pt idx="106">
                  <c:v>14554</c:v>
                </c:pt>
                <c:pt idx="107">
                  <c:v>14572</c:v>
                </c:pt>
                <c:pt idx="108">
                  <c:v>14572.5</c:v>
                </c:pt>
                <c:pt idx="109">
                  <c:v>14585</c:v>
                </c:pt>
                <c:pt idx="110">
                  <c:v>14585.5</c:v>
                </c:pt>
                <c:pt idx="111">
                  <c:v>14708.5</c:v>
                </c:pt>
                <c:pt idx="112">
                  <c:v>15482</c:v>
                </c:pt>
                <c:pt idx="113">
                  <c:v>15584.5</c:v>
                </c:pt>
                <c:pt idx="114">
                  <c:v>15585</c:v>
                </c:pt>
                <c:pt idx="115">
                  <c:v>15763</c:v>
                </c:pt>
                <c:pt idx="116">
                  <c:v>15763</c:v>
                </c:pt>
                <c:pt idx="117">
                  <c:v>16670.5</c:v>
                </c:pt>
                <c:pt idx="118">
                  <c:v>16671</c:v>
                </c:pt>
                <c:pt idx="119">
                  <c:v>16719.5</c:v>
                </c:pt>
                <c:pt idx="120">
                  <c:v>16720</c:v>
                </c:pt>
                <c:pt idx="121">
                  <c:v>16943.5</c:v>
                </c:pt>
                <c:pt idx="122">
                  <c:v>16944</c:v>
                </c:pt>
                <c:pt idx="123">
                  <c:v>17904</c:v>
                </c:pt>
                <c:pt idx="124">
                  <c:v>17904.5</c:v>
                </c:pt>
                <c:pt idx="125">
                  <c:v>17913.5</c:v>
                </c:pt>
                <c:pt idx="126">
                  <c:v>17914</c:v>
                </c:pt>
                <c:pt idx="127">
                  <c:v>17935</c:v>
                </c:pt>
                <c:pt idx="128">
                  <c:v>18011.5</c:v>
                </c:pt>
                <c:pt idx="129">
                  <c:v>19030</c:v>
                </c:pt>
                <c:pt idx="130">
                  <c:v>19030.5</c:v>
                </c:pt>
                <c:pt idx="131">
                  <c:v>19088</c:v>
                </c:pt>
                <c:pt idx="132">
                  <c:v>19103.5</c:v>
                </c:pt>
                <c:pt idx="133">
                  <c:v>19104</c:v>
                </c:pt>
                <c:pt idx="134">
                  <c:v>19180</c:v>
                </c:pt>
                <c:pt idx="135">
                  <c:v>19837</c:v>
                </c:pt>
                <c:pt idx="136">
                  <c:v>19862.5</c:v>
                </c:pt>
                <c:pt idx="137">
                  <c:v>20000.5</c:v>
                </c:pt>
                <c:pt idx="138">
                  <c:v>20100.5</c:v>
                </c:pt>
                <c:pt idx="139">
                  <c:v>20101</c:v>
                </c:pt>
                <c:pt idx="140">
                  <c:v>20183</c:v>
                </c:pt>
                <c:pt idx="141">
                  <c:v>20183.5</c:v>
                </c:pt>
                <c:pt idx="142">
                  <c:v>20217</c:v>
                </c:pt>
                <c:pt idx="143">
                  <c:v>20217.5</c:v>
                </c:pt>
                <c:pt idx="144">
                  <c:v>21245</c:v>
                </c:pt>
                <c:pt idx="145">
                  <c:v>21264</c:v>
                </c:pt>
                <c:pt idx="146">
                  <c:v>22343</c:v>
                </c:pt>
                <c:pt idx="147">
                  <c:v>23448.5</c:v>
                </c:pt>
                <c:pt idx="148">
                  <c:v>24582</c:v>
                </c:pt>
                <c:pt idx="149">
                  <c:v>24582.5</c:v>
                </c:pt>
                <c:pt idx="150">
                  <c:v>24583</c:v>
                </c:pt>
                <c:pt idx="151">
                  <c:v>25578</c:v>
                </c:pt>
              </c:numCache>
            </c:numRef>
          </c:xVal>
          <c:yVal>
            <c:numRef>
              <c:f>Active!$J$21:$J$967</c:f>
              <c:numCache>
                <c:formatCode>General</c:formatCode>
                <c:ptCount val="947"/>
                <c:pt idx="20">
                  <c:v>-4.9479558147140779E-3</c:v>
                </c:pt>
                <c:pt idx="21">
                  <c:v>8.4200441851862706E-3</c:v>
                </c:pt>
                <c:pt idx="22">
                  <c:v>1.5160804250626825E-2</c:v>
                </c:pt>
                <c:pt idx="23">
                  <c:v>2.2292642534011975E-3</c:v>
                </c:pt>
                <c:pt idx="24">
                  <c:v>8.5872642594040371E-3</c:v>
                </c:pt>
                <c:pt idx="27">
                  <c:v>-1.6030335609684698E-3</c:v>
                </c:pt>
                <c:pt idx="28">
                  <c:v>1.7133726505562663E-2</c:v>
                </c:pt>
                <c:pt idx="41">
                  <c:v>2.7436295276856981E-3</c:v>
                </c:pt>
                <c:pt idx="42">
                  <c:v>4.614170356944669E-3</c:v>
                </c:pt>
                <c:pt idx="43">
                  <c:v>3.8289305739453994E-3</c:v>
                </c:pt>
                <c:pt idx="44">
                  <c:v>6.569950761331711E-3</c:v>
                </c:pt>
                <c:pt idx="46">
                  <c:v>3.9994710314203985E-3</c:v>
                </c:pt>
                <c:pt idx="48">
                  <c:v>7.6257921391515993E-3</c:v>
                </c:pt>
                <c:pt idx="71">
                  <c:v>7.5741718610515818E-3</c:v>
                </c:pt>
                <c:pt idx="72">
                  <c:v>9.2266318752081133E-3</c:v>
                </c:pt>
                <c:pt idx="74">
                  <c:v>1.2135153949202504E-2</c:v>
                </c:pt>
                <c:pt idx="75">
                  <c:v>1.0587613964162301E-2</c:v>
                </c:pt>
                <c:pt idx="93">
                  <c:v>1.3228017960500438E-2</c:v>
                </c:pt>
                <c:pt idx="94">
                  <c:v>1.2180477977381088E-2</c:v>
                </c:pt>
                <c:pt idx="100">
                  <c:v>1.3797422594507225E-2</c:v>
                </c:pt>
                <c:pt idx="102">
                  <c:v>1.5612364702974446E-2</c:v>
                </c:pt>
                <c:pt idx="103">
                  <c:v>1.1464824718132149E-2</c:v>
                </c:pt>
                <c:pt idx="109">
                  <c:v>1.1158526038343553E-2</c:v>
                </c:pt>
                <c:pt idx="110">
                  <c:v>1.5810986049473286E-2</c:v>
                </c:pt>
                <c:pt idx="112">
                  <c:v>1.2171786089311354E-2</c:v>
                </c:pt>
                <c:pt idx="121">
                  <c:v>1.3412398766377009E-2</c:v>
                </c:pt>
                <c:pt idx="122">
                  <c:v>1.1164858769916464E-2</c:v>
                </c:pt>
                <c:pt idx="123">
                  <c:v>1.4588080237444956E-2</c:v>
                </c:pt>
                <c:pt idx="124">
                  <c:v>1.4640540241089184E-2</c:v>
                </c:pt>
                <c:pt idx="125">
                  <c:v>1.4984820445533842E-2</c:v>
                </c:pt>
                <c:pt idx="126">
                  <c:v>1.1937280454731081E-2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14E-4580-BC72-E341F195C43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0.01</c:v>
                  </c:pt>
                  <c:pt idx="21">
                    <c:v>6.9999999999999999E-4</c:v>
                  </c:pt>
                  <c:pt idx="22">
                    <c:v>0.01</c:v>
                  </c:pt>
                  <c:pt idx="23">
                    <c:v>0.01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0.01</c:v>
                  </c:pt>
                  <c:pt idx="28">
                    <c:v>0.01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5">
                    <c:v>0</c:v>
                  </c:pt>
                  <c:pt idx="47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plus>
            <c:min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0.01</c:v>
                  </c:pt>
                  <c:pt idx="21">
                    <c:v>6.9999999999999999E-4</c:v>
                  </c:pt>
                  <c:pt idx="22">
                    <c:v>0.01</c:v>
                  </c:pt>
                  <c:pt idx="23">
                    <c:v>0.01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0.01</c:v>
                  </c:pt>
                  <c:pt idx="28">
                    <c:v>0.01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5">
                    <c:v>0</c:v>
                  </c:pt>
                  <c:pt idx="47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Active!$F$21:$F$967</c:f>
              <c:numCache>
                <c:formatCode>General</c:formatCode>
                <c:ptCount val="947"/>
                <c:pt idx="0">
                  <c:v>-2059</c:v>
                </c:pt>
                <c:pt idx="1">
                  <c:v>-1989</c:v>
                </c:pt>
                <c:pt idx="2">
                  <c:v>-1973.5</c:v>
                </c:pt>
                <c:pt idx="3">
                  <c:v>-1970.5</c:v>
                </c:pt>
                <c:pt idx="4">
                  <c:v>-1946</c:v>
                </c:pt>
                <c:pt idx="5">
                  <c:v>-1882</c:v>
                </c:pt>
                <c:pt idx="6">
                  <c:v>-1860.5</c:v>
                </c:pt>
                <c:pt idx="7">
                  <c:v>-1857.5</c:v>
                </c:pt>
                <c:pt idx="8">
                  <c:v>-1851.5</c:v>
                </c:pt>
                <c:pt idx="9">
                  <c:v>-897</c:v>
                </c:pt>
                <c:pt idx="10">
                  <c:v>-878.5</c:v>
                </c:pt>
                <c:pt idx="11">
                  <c:v>15</c:v>
                </c:pt>
                <c:pt idx="12">
                  <c:v>33.5</c:v>
                </c:pt>
                <c:pt idx="13">
                  <c:v>42</c:v>
                </c:pt>
                <c:pt idx="14">
                  <c:v>54.5</c:v>
                </c:pt>
                <c:pt idx="15">
                  <c:v>91</c:v>
                </c:pt>
                <c:pt idx="16">
                  <c:v>103.5</c:v>
                </c:pt>
                <c:pt idx="17">
                  <c:v>124.5</c:v>
                </c:pt>
                <c:pt idx="18">
                  <c:v>125</c:v>
                </c:pt>
                <c:pt idx="19">
                  <c:v>134</c:v>
                </c:pt>
                <c:pt idx="20">
                  <c:v>187</c:v>
                </c:pt>
                <c:pt idx="21">
                  <c:v>187</c:v>
                </c:pt>
                <c:pt idx="22">
                  <c:v>190</c:v>
                </c:pt>
                <c:pt idx="23">
                  <c:v>190.5</c:v>
                </c:pt>
                <c:pt idx="24">
                  <c:v>190.5</c:v>
                </c:pt>
                <c:pt idx="25">
                  <c:v>222.5</c:v>
                </c:pt>
                <c:pt idx="26">
                  <c:v>287</c:v>
                </c:pt>
                <c:pt idx="27">
                  <c:v>288</c:v>
                </c:pt>
                <c:pt idx="28">
                  <c:v>291</c:v>
                </c:pt>
                <c:pt idx="29">
                  <c:v>293</c:v>
                </c:pt>
                <c:pt idx="30">
                  <c:v>311.5</c:v>
                </c:pt>
                <c:pt idx="31">
                  <c:v>311.5</c:v>
                </c:pt>
                <c:pt idx="32">
                  <c:v>314.5</c:v>
                </c:pt>
                <c:pt idx="33">
                  <c:v>317.5</c:v>
                </c:pt>
                <c:pt idx="34">
                  <c:v>951.5</c:v>
                </c:pt>
                <c:pt idx="35">
                  <c:v>1113.5</c:v>
                </c:pt>
                <c:pt idx="36">
                  <c:v>1122</c:v>
                </c:pt>
                <c:pt idx="37">
                  <c:v>1259.5</c:v>
                </c:pt>
                <c:pt idx="38">
                  <c:v>1272</c:v>
                </c:pt>
                <c:pt idx="39">
                  <c:v>1296.5</c:v>
                </c:pt>
                <c:pt idx="40">
                  <c:v>1302.5</c:v>
                </c:pt>
                <c:pt idx="41">
                  <c:v>1330</c:v>
                </c:pt>
                <c:pt idx="42">
                  <c:v>1354.5</c:v>
                </c:pt>
                <c:pt idx="43">
                  <c:v>1357.5</c:v>
                </c:pt>
                <c:pt idx="44">
                  <c:v>1376</c:v>
                </c:pt>
                <c:pt idx="45">
                  <c:v>1376</c:v>
                </c:pt>
                <c:pt idx="46">
                  <c:v>1382</c:v>
                </c:pt>
                <c:pt idx="47">
                  <c:v>1419</c:v>
                </c:pt>
                <c:pt idx="48">
                  <c:v>1428</c:v>
                </c:pt>
                <c:pt idx="49">
                  <c:v>2162.5</c:v>
                </c:pt>
                <c:pt idx="50">
                  <c:v>2163</c:v>
                </c:pt>
                <c:pt idx="51">
                  <c:v>2174.5</c:v>
                </c:pt>
                <c:pt idx="52">
                  <c:v>2175.5</c:v>
                </c:pt>
                <c:pt idx="53">
                  <c:v>2186.5</c:v>
                </c:pt>
                <c:pt idx="54">
                  <c:v>2211</c:v>
                </c:pt>
                <c:pt idx="55">
                  <c:v>2211.5</c:v>
                </c:pt>
                <c:pt idx="56">
                  <c:v>2263.5</c:v>
                </c:pt>
                <c:pt idx="57">
                  <c:v>2356</c:v>
                </c:pt>
                <c:pt idx="58">
                  <c:v>3422.5</c:v>
                </c:pt>
                <c:pt idx="59">
                  <c:v>4316</c:v>
                </c:pt>
                <c:pt idx="60">
                  <c:v>4433.5</c:v>
                </c:pt>
                <c:pt idx="61">
                  <c:v>5579</c:v>
                </c:pt>
                <c:pt idx="62">
                  <c:v>5616</c:v>
                </c:pt>
                <c:pt idx="63">
                  <c:v>5616.5</c:v>
                </c:pt>
                <c:pt idx="64">
                  <c:v>5731</c:v>
                </c:pt>
                <c:pt idx="65">
                  <c:v>5731.5</c:v>
                </c:pt>
                <c:pt idx="66">
                  <c:v>6619</c:v>
                </c:pt>
                <c:pt idx="67">
                  <c:v>6634</c:v>
                </c:pt>
                <c:pt idx="68">
                  <c:v>6639</c:v>
                </c:pt>
                <c:pt idx="69">
                  <c:v>6667.5</c:v>
                </c:pt>
                <c:pt idx="70">
                  <c:v>6790.5</c:v>
                </c:pt>
                <c:pt idx="71">
                  <c:v>6793.5</c:v>
                </c:pt>
                <c:pt idx="72">
                  <c:v>6794</c:v>
                </c:pt>
                <c:pt idx="73">
                  <c:v>6941</c:v>
                </c:pt>
                <c:pt idx="74">
                  <c:v>7781.5</c:v>
                </c:pt>
                <c:pt idx="75">
                  <c:v>7782</c:v>
                </c:pt>
                <c:pt idx="76">
                  <c:v>7912</c:v>
                </c:pt>
                <c:pt idx="77">
                  <c:v>7912.5</c:v>
                </c:pt>
                <c:pt idx="78">
                  <c:v>8070</c:v>
                </c:pt>
                <c:pt idx="79">
                  <c:v>8739</c:v>
                </c:pt>
                <c:pt idx="80">
                  <c:v>8899.5</c:v>
                </c:pt>
                <c:pt idx="81">
                  <c:v>8950.5</c:v>
                </c:pt>
                <c:pt idx="82">
                  <c:v>9970</c:v>
                </c:pt>
                <c:pt idx="83">
                  <c:v>10063</c:v>
                </c:pt>
                <c:pt idx="84">
                  <c:v>10516.5</c:v>
                </c:pt>
                <c:pt idx="85">
                  <c:v>11120.5</c:v>
                </c:pt>
                <c:pt idx="86">
                  <c:v>11145</c:v>
                </c:pt>
                <c:pt idx="87">
                  <c:v>11148</c:v>
                </c:pt>
                <c:pt idx="88">
                  <c:v>11337</c:v>
                </c:pt>
                <c:pt idx="89">
                  <c:v>11477</c:v>
                </c:pt>
                <c:pt idx="90">
                  <c:v>11477.5</c:v>
                </c:pt>
                <c:pt idx="91">
                  <c:v>12130</c:v>
                </c:pt>
                <c:pt idx="92">
                  <c:v>12356</c:v>
                </c:pt>
                <c:pt idx="93">
                  <c:v>12434.5</c:v>
                </c:pt>
                <c:pt idx="94">
                  <c:v>12435</c:v>
                </c:pt>
                <c:pt idx="95">
                  <c:v>13238.5</c:v>
                </c:pt>
                <c:pt idx="96">
                  <c:v>13369</c:v>
                </c:pt>
                <c:pt idx="97">
                  <c:v>13492</c:v>
                </c:pt>
                <c:pt idx="98">
                  <c:v>13492.5</c:v>
                </c:pt>
                <c:pt idx="99">
                  <c:v>13529.5</c:v>
                </c:pt>
                <c:pt idx="100">
                  <c:v>13536</c:v>
                </c:pt>
                <c:pt idx="101">
                  <c:v>13583</c:v>
                </c:pt>
                <c:pt idx="102">
                  <c:v>13630.5</c:v>
                </c:pt>
                <c:pt idx="103">
                  <c:v>13631</c:v>
                </c:pt>
                <c:pt idx="104">
                  <c:v>14507</c:v>
                </c:pt>
                <c:pt idx="105">
                  <c:v>14553.5</c:v>
                </c:pt>
                <c:pt idx="106">
                  <c:v>14554</c:v>
                </c:pt>
                <c:pt idx="107">
                  <c:v>14572</c:v>
                </c:pt>
                <c:pt idx="108">
                  <c:v>14572.5</c:v>
                </c:pt>
                <c:pt idx="109">
                  <c:v>14585</c:v>
                </c:pt>
                <c:pt idx="110">
                  <c:v>14585.5</c:v>
                </c:pt>
                <c:pt idx="111">
                  <c:v>14708.5</c:v>
                </c:pt>
                <c:pt idx="112">
                  <c:v>15482</c:v>
                </c:pt>
                <c:pt idx="113">
                  <c:v>15584.5</c:v>
                </c:pt>
                <c:pt idx="114">
                  <c:v>15585</c:v>
                </c:pt>
                <c:pt idx="115">
                  <c:v>15763</c:v>
                </c:pt>
                <c:pt idx="116">
                  <c:v>15763</c:v>
                </c:pt>
                <c:pt idx="117">
                  <c:v>16670.5</c:v>
                </c:pt>
                <c:pt idx="118">
                  <c:v>16671</c:v>
                </c:pt>
                <c:pt idx="119">
                  <c:v>16719.5</c:v>
                </c:pt>
                <c:pt idx="120">
                  <c:v>16720</c:v>
                </c:pt>
                <c:pt idx="121">
                  <c:v>16943.5</c:v>
                </c:pt>
                <c:pt idx="122">
                  <c:v>16944</c:v>
                </c:pt>
                <c:pt idx="123">
                  <c:v>17904</c:v>
                </c:pt>
                <c:pt idx="124">
                  <c:v>17904.5</c:v>
                </c:pt>
                <c:pt idx="125">
                  <c:v>17913.5</c:v>
                </c:pt>
                <c:pt idx="126">
                  <c:v>17914</c:v>
                </c:pt>
                <c:pt idx="127">
                  <c:v>17935</c:v>
                </c:pt>
                <c:pt idx="128">
                  <c:v>18011.5</c:v>
                </c:pt>
                <c:pt idx="129">
                  <c:v>19030</c:v>
                </c:pt>
                <c:pt idx="130">
                  <c:v>19030.5</c:v>
                </c:pt>
                <c:pt idx="131">
                  <c:v>19088</c:v>
                </c:pt>
                <c:pt idx="132">
                  <c:v>19103.5</c:v>
                </c:pt>
                <c:pt idx="133">
                  <c:v>19104</c:v>
                </c:pt>
                <c:pt idx="134">
                  <c:v>19180</c:v>
                </c:pt>
                <c:pt idx="135">
                  <c:v>19837</c:v>
                </c:pt>
                <c:pt idx="136">
                  <c:v>19862.5</c:v>
                </c:pt>
                <c:pt idx="137">
                  <c:v>20000.5</c:v>
                </c:pt>
                <c:pt idx="138">
                  <c:v>20100.5</c:v>
                </c:pt>
                <c:pt idx="139">
                  <c:v>20101</c:v>
                </c:pt>
                <c:pt idx="140">
                  <c:v>20183</c:v>
                </c:pt>
                <c:pt idx="141">
                  <c:v>20183.5</c:v>
                </c:pt>
                <c:pt idx="142">
                  <c:v>20217</c:v>
                </c:pt>
                <c:pt idx="143">
                  <c:v>20217.5</c:v>
                </c:pt>
                <c:pt idx="144">
                  <c:v>21245</c:v>
                </c:pt>
                <c:pt idx="145">
                  <c:v>21264</c:v>
                </c:pt>
                <c:pt idx="146">
                  <c:v>22343</c:v>
                </c:pt>
                <c:pt idx="147">
                  <c:v>23448.5</c:v>
                </c:pt>
                <c:pt idx="148">
                  <c:v>24582</c:v>
                </c:pt>
                <c:pt idx="149">
                  <c:v>24582.5</c:v>
                </c:pt>
                <c:pt idx="150">
                  <c:v>24583</c:v>
                </c:pt>
                <c:pt idx="151">
                  <c:v>25578</c:v>
                </c:pt>
              </c:numCache>
            </c:numRef>
          </c:xVal>
          <c:yVal>
            <c:numRef>
              <c:f>Active!$K$21:$K$967</c:f>
              <c:numCache>
                <c:formatCode>General</c:formatCode>
                <c:ptCount val="947"/>
                <c:pt idx="50">
                  <c:v>5.7420083539909683E-3</c:v>
                </c:pt>
                <c:pt idx="51">
                  <c:v>8.0485886137466878E-3</c:v>
                </c:pt>
                <c:pt idx="52">
                  <c:v>6.353508637403138E-3</c:v>
                </c:pt>
                <c:pt idx="53">
                  <c:v>8.5076288814889267E-3</c:v>
                </c:pt>
                <c:pt idx="54">
                  <c:v>6.2781694286968559E-3</c:v>
                </c:pt>
                <c:pt idx="55">
                  <c:v>7.5306294384063222E-3</c:v>
                </c:pt>
                <c:pt idx="56">
                  <c:v>8.8864706049207598E-3</c:v>
                </c:pt>
                <c:pt idx="57">
                  <c:v>6.2915726666687988E-3</c:v>
                </c:pt>
                <c:pt idx="58">
                  <c:v>8.0887765070656314E-3</c:v>
                </c:pt>
                <c:pt idx="60">
                  <c:v>1.3362919111386873E-2</c:v>
                </c:pt>
                <c:pt idx="64">
                  <c:v>5.2966481089242734E-3</c:v>
                </c:pt>
                <c:pt idx="65">
                  <c:v>4.7491081277257763E-3</c:v>
                </c:pt>
                <c:pt idx="66">
                  <c:v>9.4656279688933864E-3</c:v>
                </c:pt>
                <c:pt idx="67">
                  <c:v>8.9394283058936708E-3</c:v>
                </c:pt>
                <c:pt idx="68">
                  <c:v>8.4640284112538211E-3</c:v>
                </c:pt>
                <c:pt idx="69">
                  <c:v>7.1542490477440879E-3</c:v>
                </c:pt>
                <c:pt idx="70">
                  <c:v>9.0594117937143892E-3</c:v>
                </c:pt>
                <c:pt idx="73">
                  <c:v>9.3498751666629687E-3</c:v>
                </c:pt>
                <c:pt idx="76">
                  <c:v>1.0127216868568212E-2</c:v>
                </c:pt>
                <c:pt idx="77">
                  <c:v>1.0079676874738652E-2</c:v>
                </c:pt>
                <c:pt idx="78">
                  <c:v>1.110458040056983E-2</c:v>
                </c:pt>
                <c:pt idx="79">
                  <c:v>1.0396075354947243E-2</c:v>
                </c:pt>
                <c:pt idx="80">
                  <c:v>1.1235738951654639E-2</c:v>
                </c:pt>
                <c:pt idx="81">
                  <c:v>1.1186660085513722E-2</c:v>
                </c:pt>
                <c:pt idx="82">
                  <c:v>1.2152622875873931E-2</c:v>
                </c:pt>
                <c:pt idx="83">
                  <c:v>1.2910184952488635E-2</c:v>
                </c:pt>
                <c:pt idx="84">
                  <c:v>1.349141509126639E-2</c:v>
                </c:pt>
                <c:pt idx="85">
                  <c:v>1.2363108595309313E-2</c:v>
                </c:pt>
                <c:pt idx="86">
                  <c:v>8.6336491367546842E-3</c:v>
                </c:pt>
                <c:pt idx="87">
                  <c:v>1.1848409209051169E-2</c:v>
                </c:pt>
                <c:pt idx="88">
                  <c:v>1.0378293431131169E-2</c:v>
                </c:pt>
                <c:pt idx="89">
                  <c:v>9.2670965677825734E-3</c:v>
                </c:pt>
                <c:pt idx="90">
                  <c:v>1.3319556572241709E-2</c:v>
                </c:pt>
                <c:pt idx="91">
                  <c:v>1.1679871160595212E-2</c:v>
                </c:pt>
                <c:pt idx="92">
                  <c:v>1.259179620683426E-2</c:v>
                </c:pt>
                <c:pt idx="95">
                  <c:v>1.268371594051132E-2</c:v>
                </c:pt>
                <c:pt idx="96">
                  <c:v>1.1475778854219243E-2</c:v>
                </c:pt>
                <c:pt idx="97">
                  <c:v>1.2780941608070862E-2</c:v>
                </c:pt>
                <c:pt idx="98">
                  <c:v>1.4433401614951435E-2</c:v>
                </c:pt>
                <c:pt idx="99">
                  <c:v>1.4415442441531923E-2</c:v>
                </c:pt>
                <c:pt idx="101">
                  <c:v>1.3228663643531036E-2</c:v>
                </c:pt>
                <c:pt idx="104">
                  <c:v>1.1074764290242456E-2</c:v>
                </c:pt>
                <c:pt idx="105">
                  <c:v>1.4653545331384521E-2</c:v>
                </c:pt>
                <c:pt idx="106">
                  <c:v>1.2006005345028825E-2</c:v>
                </c:pt>
                <c:pt idx="107">
                  <c:v>1.1094565750681795E-2</c:v>
                </c:pt>
                <c:pt idx="108">
                  <c:v>1.5847025759285316E-2</c:v>
                </c:pt>
                <c:pt idx="111">
                  <c:v>1.4116148799075745E-2</c:v>
                </c:pt>
                <c:pt idx="113">
                  <c:v>1.1826088382804301E-2</c:v>
                </c:pt>
                <c:pt idx="114">
                  <c:v>1.2378548395645339E-2</c:v>
                </c:pt>
                <c:pt idx="116">
                  <c:v>1.2904312374303117E-2</c:v>
                </c:pt>
                <c:pt idx="117">
                  <c:v>1.4469232657575049E-2</c:v>
                </c:pt>
                <c:pt idx="118">
                  <c:v>1.2721692670311313E-2</c:v>
                </c:pt>
                <c:pt idx="119">
                  <c:v>1.4210313755029347E-2</c:v>
                </c:pt>
                <c:pt idx="120">
                  <c:v>1.2662773762713186E-2</c:v>
                </c:pt>
                <c:pt idx="127">
                  <c:v>1.2470600922824815E-2</c:v>
                </c:pt>
                <c:pt idx="128">
                  <c:v>1.5166982637310866E-2</c:v>
                </c:pt>
                <c:pt idx="129">
                  <c:v>1.5128025406738743E-2</c:v>
                </c:pt>
                <c:pt idx="130">
                  <c:v>1.4480485413514543E-2</c:v>
                </c:pt>
                <c:pt idx="131">
                  <c:v>1.3503386697266251E-2</c:v>
                </c:pt>
                <c:pt idx="132">
                  <c:v>1.3939647047664039E-2</c:v>
                </c:pt>
                <c:pt idx="133">
                  <c:v>1.3792107063636649E-2</c:v>
                </c:pt>
                <c:pt idx="134">
                  <c:v>1.4166028755425941E-2</c:v>
                </c:pt>
                <c:pt idx="135">
                  <c:v>1.3598483441455755E-2</c:v>
                </c:pt>
                <c:pt idx="136">
                  <c:v>1.5003944012278225E-2</c:v>
                </c:pt>
                <c:pt idx="137">
                  <c:v>1.2462906932341866E-2</c:v>
                </c:pt>
                <c:pt idx="138">
                  <c:v>1.704490933479974E-2</c:v>
                </c:pt>
                <c:pt idx="139">
                  <c:v>1.1897369346115738E-2</c:v>
                </c:pt>
                <c:pt idx="140">
                  <c:v>1.1300811180262826E-2</c:v>
                </c:pt>
                <c:pt idx="141">
                  <c:v>1.4253271190682426E-2</c:v>
                </c:pt>
                <c:pt idx="142">
                  <c:v>1.2368091942335013E-2</c:v>
                </c:pt>
                <c:pt idx="143">
                  <c:v>1.5220551948004868E-2</c:v>
                </c:pt>
                <c:pt idx="144">
                  <c:v>1.3535874917579349E-2</c:v>
                </c:pt>
                <c:pt idx="145">
                  <c:v>1.3119355338858441E-2</c:v>
                </c:pt>
                <c:pt idx="146">
                  <c:v>1.2668059462157544E-2</c:v>
                </c:pt>
                <c:pt idx="147">
                  <c:v>1.4517144183628261E-2</c:v>
                </c:pt>
                <c:pt idx="148">
                  <c:v>1.3243989516922738E-2</c:v>
                </c:pt>
                <c:pt idx="149">
                  <c:v>1.3296449527842924E-2</c:v>
                </c:pt>
                <c:pt idx="150">
                  <c:v>1.1548909540579189E-2</c:v>
                </c:pt>
                <c:pt idx="151">
                  <c:v>1.3344331782718655E-2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14E-4580-BC72-E341F195C43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0.01</c:v>
                  </c:pt>
                  <c:pt idx="21">
                    <c:v>6.9999999999999999E-4</c:v>
                  </c:pt>
                  <c:pt idx="22">
                    <c:v>0.01</c:v>
                  </c:pt>
                  <c:pt idx="23">
                    <c:v>0.01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0.01</c:v>
                  </c:pt>
                  <c:pt idx="28">
                    <c:v>0.01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5">
                    <c:v>0</c:v>
                  </c:pt>
                  <c:pt idx="47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plus>
            <c:min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0.01</c:v>
                  </c:pt>
                  <c:pt idx="21">
                    <c:v>6.9999999999999999E-4</c:v>
                  </c:pt>
                  <c:pt idx="22">
                    <c:v>0.01</c:v>
                  </c:pt>
                  <c:pt idx="23">
                    <c:v>0.01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0.01</c:v>
                  </c:pt>
                  <c:pt idx="28">
                    <c:v>0.01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5">
                    <c:v>0</c:v>
                  </c:pt>
                  <c:pt idx="47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Active!$F$21:$F$967</c:f>
              <c:numCache>
                <c:formatCode>General</c:formatCode>
                <c:ptCount val="947"/>
                <c:pt idx="0">
                  <c:v>-2059</c:v>
                </c:pt>
                <c:pt idx="1">
                  <c:v>-1989</c:v>
                </c:pt>
                <c:pt idx="2">
                  <c:v>-1973.5</c:v>
                </c:pt>
                <c:pt idx="3">
                  <c:v>-1970.5</c:v>
                </c:pt>
                <c:pt idx="4">
                  <c:v>-1946</c:v>
                </c:pt>
                <c:pt idx="5">
                  <c:v>-1882</c:v>
                </c:pt>
                <c:pt idx="6">
                  <c:v>-1860.5</c:v>
                </c:pt>
                <c:pt idx="7">
                  <c:v>-1857.5</c:v>
                </c:pt>
                <c:pt idx="8">
                  <c:v>-1851.5</c:v>
                </c:pt>
                <c:pt idx="9">
                  <c:v>-897</c:v>
                </c:pt>
                <c:pt idx="10">
                  <c:v>-878.5</c:v>
                </c:pt>
                <c:pt idx="11">
                  <c:v>15</c:v>
                </c:pt>
                <c:pt idx="12">
                  <c:v>33.5</c:v>
                </c:pt>
                <c:pt idx="13">
                  <c:v>42</c:v>
                </c:pt>
                <c:pt idx="14">
                  <c:v>54.5</c:v>
                </c:pt>
                <c:pt idx="15">
                  <c:v>91</c:v>
                </c:pt>
                <c:pt idx="16">
                  <c:v>103.5</c:v>
                </c:pt>
                <c:pt idx="17">
                  <c:v>124.5</c:v>
                </c:pt>
                <c:pt idx="18">
                  <c:v>125</c:v>
                </c:pt>
                <c:pt idx="19">
                  <c:v>134</c:v>
                </c:pt>
                <c:pt idx="20">
                  <c:v>187</c:v>
                </c:pt>
                <c:pt idx="21">
                  <c:v>187</c:v>
                </c:pt>
                <c:pt idx="22">
                  <c:v>190</c:v>
                </c:pt>
                <c:pt idx="23">
                  <c:v>190.5</c:v>
                </c:pt>
                <c:pt idx="24">
                  <c:v>190.5</c:v>
                </c:pt>
                <c:pt idx="25">
                  <c:v>222.5</c:v>
                </c:pt>
                <c:pt idx="26">
                  <c:v>287</c:v>
                </c:pt>
                <c:pt idx="27">
                  <c:v>288</c:v>
                </c:pt>
                <c:pt idx="28">
                  <c:v>291</c:v>
                </c:pt>
                <c:pt idx="29">
                  <c:v>293</c:v>
                </c:pt>
                <c:pt idx="30">
                  <c:v>311.5</c:v>
                </c:pt>
                <c:pt idx="31">
                  <c:v>311.5</c:v>
                </c:pt>
                <c:pt idx="32">
                  <c:v>314.5</c:v>
                </c:pt>
                <c:pt idx="33">
                  <c:v>317.5</c:v>
                </c:pt>
                <c:pt idx="34">
                  <c:v>951.5</c:v>
                </c:pt>
                <c:pt idx="35">
                  <c:v>1113.5</c:v>
                </c:pt>
                <c:pt idx="36">
                  <c:v>1122</c:v>
                </c:pt>
                <c:pt idx="37">
                  <c:v>1259.5</c:v>
                </c:pt>
                <c:pt idx="38">
                  <c:v>1272</c:v>
                </c:pt>
                <c:pt idx="39">
                  <c:v>1296.5</c:v>
                </c:pt>
                <c:pt idx="40">
                  <c:v>1302.5</c:v>
                </c:pt>
                <c:pt idx="41">
                  <c:v>1330</c:v>
                </c:pt>
                <c:pt idx="42">
                  <c:v>1354.5</c:v>
                </c:pt>
                <c:pt idx="43">
                  <c:v>1357.5</c:v>
                </c:pt>
                <c:pt idx="44">
                  <c:v>1376</c:v>
                </c:pt>
                <c:pt idx="45">
                  <c:v>1376</c:v>
                </c:pt>
                <c:pt idx="46">
                  <c:v>1382</c:v>
                </c:pt>
                <c:pt idx="47">
                  <c:v>1419</c:v>
                </c:pt>
                <c:pt idx="48">
                  <c:v>1428</c:v>
                </c:pt>
                <c:pt idx="49">
                  <c:v>2162.5</c:v>
                </c:pt>
                <c:pt idx="50">
                  <c:v>2163</c:v>
                </c:pt>
                <c:pt idx="51">
                  <c:v>2174.5</c:v>
                </c:pt>
                <c:pt idx="52">
                  <c:v>2175.5</c:v>
                </c:pt>
                <c:pt idx="53">
                  <c:v>2186.5</c:v>
                </c:pt>
                <c:pt idx="54">
                  <c:v>2211</c:v>
                </c:pt>
                <c:pt idx="55">
                  <c:v>2211.5</c:v>
                </c:pt>
                <c:pt idx="56">
                  <c:v>2263.5</c:v>
                </c:pt>
                <c:pt idx="57">
                  <c:v>2356</c:v>
                </c:pt>
                <c:pt idx="58">
                  <c:v>3422.5</c:v>
                </c:pt>
                <c:pt idx="59">
                  <c:v>4316</c:v>
                </c:pt>
                <c:pt idx="60">
                  <c:v>4433.5</c:v>
                </c:pt>
                <c:pt idx="61">
                  <c:v>5579</c:v>
                </c:pt>
                <c:pt idx="62">
                  <c:v>5616</c:v>
                </c:pt>
                <c:pt idx="63">
                  <c:v>5616.5</c:v>
                </c:pt>
                <c:pt idx="64">
                  <c:v>5731</c:v>
                </c:pt>
                <c:pt idx="65">
                  <c:v>5731.5</c:v>
                </c:pt>
                <c:pt idx="66">
                  <c:v>6619</c:v>
                </c:pt>
                <c:pt idx="67">
                  <c:v>6634</c:v>
                </c:pt>
                <c:pt idx="68">
                  <c:v>6639</c:v>
                </c:pt>
                <c:pt idx="69">
                  <c:v>6667.5</c:v>
                </c:pt>
                <c:pt idx="70">
                  <c:v>6790.5</c:v>
                </c:pt>
                <c:pt idx="71">
                  <c:v>6793.5</c:v>
                </c:pt>
                <c:pt idx="72">
                  <c:v>6794</c:v>
                </c:pt>
                <c:pt idx="73">
                  <c:v>6941</c:v>
                </c:pt>
                <c:pt idx="74">
                  <c:v>7781.5</c:v>
                </c:pt>
                <c:pt idx="75">
                  <c:v>7782</c:v>
                </c:pt>
                <c:pt idx="76">
                  <c:v>7912</c:v>
                </c:pt>
                <c:pt idx="77">
                  <c:v>7912.5</c:v>
                </c:pt>
                <c:pt idx="78">
                  <c:v>8070</c:v>
                </c:pt>
                <c:pt idx="79">
                  <c:v>8739</c:v>
                </c:pt>
                <c:pt idx="80">
                  <c:v>8899.5</c:v>
                </c:pt>
                <c:pt idx="81">
                  <c:v>8950.5</c:v>
                </c:pt>
                <c:pt idx="82">
                  <c:v>9970</c:v>
                </c:pt>
                <c:pt idx="83">
                  <c:v>10063</c:v>
                </c:pt>
                <c:pt idx="84">
                  <c:v>10516.5</c:v>
                </c:pt>
                <c:pt idx="85">
                  <c:v>11120.5</c:v>
                </c:pt>
                <c:pt idx="86">
                  <c:v>11145</c:v>
                </c:pt>
                <c:pt idx="87">
                  <c:v>11148</c:v>
                </c:pt>
                <c:pt idx="88">
                  <c:v>11337</c:v>
                </c:pt>
                <c:pt idx="89">
                  <c:v>11477</c:v>
                </c:pt>
                <c:pt idx="90">
                  <c:v>11477.5</c:v>
                </c:pt>
                <c:pt idx="91">
                  <c:v>12130</c:v>
                </c:pt>
                <c:pt idx="92">
                  <c:v>12356</c:v>
                </c:pt>
                <c:pt idx="93">
                  <c:v>12434.5</c:v>
                </c:pt>
                <c:pt idx="94">
                  <c:v>12435</c:v>
                </c:pt>
                <c:pt idx="95">
                  <c:v>13238.5</c:v>
                </c:pt>
                <c:pt idx="96">
                  <c:v>13369</c:v>
                </c:pt>
                <c:pt idx="97">
                  <c:v>13492</c:v>
                </c:pt>
                <c:pt idx="98">
                  <c:v>13492.5</c:v>
                </c:pt>
                <c:pt idx="99">
                  <c:v>13529.5</c:v>
                </c:pt>
                <c:pt idx="100">
                  <c:v>13536</c:v>
                </c:pt>
                <c:pt idx="101">
                  <c:v>13583</c:v>
                </c:pt>
                <c:pt idx="102">
                  <c:v>13630.5</c:v>
                </c:pt>
                <c:pt idx="103">
                  <c:v>13631</c:v>
                </c:pt>
                <c:pt idx="104">
                  <c:v>14507</c:v>
                </c:pt>
                <c:pt idx="105">
                  <c:v>14553.5</c:v>
                </c:pt>
                <c:pt idx="106">
                  <c:v>14554</c:v>
                </c:pt>
                <c:pt idx="107">
                  <c:v>14572</c:v>
                </c:pt>
                <c:pt idx="108">
                  <c:v>14572.5</c:v>
                </c:pt>
                <c:pt idx="109">
                  <c:v>14585</c:v>
                </c:pt>
                <c:pt idx="110">
                  <c:v>14585.5</c:v>
                </c:pt>
                <c:pt idx="111">
                  <c:v>14708.5</c:v>
                </c:pt>
                <c:pt idx="112">
                  <c:v>15482</c:v>
                </c:pt>
                <c:pt idx="113">
                  <c:v>15584.5</c:v>
                </c:pt>
                <c:pt idx="114">
                  <c:v>15585</c:v>
                </c:pt>
                <c:pt idx="115">
                  <c:v>15763</c:v>
                </c:pt>
                <c:pt idx="116">
                  <c:v>15763</c:v>
                </c:pt>
                <c:pt idx="117">
                  <c:v>16670.5</c:v>
                </c:pt>
                <c:pt idx="118">
                  <c:v>16671</c:v>
                </c:pt>
                <c:pt idx="119">
                  <c:v>16719.5</c:v>
                </c:pt>
                <c:pt idx="120">
                  <c:v>16720</c:v>
                </c:pt>
                <c:pt idx="121">
                  <c:v>16943.5</c:v>
                </c:pt>
                <c:pt idx="122">
                  <c:v>16944</c:v>
                </c:pt>
                <c:pt idx="123">
                  <c:v>17904</c:v>
                </c:pt>
                <c:pt idx="124">
                  <c:v>17904.5</c:v>
                </c:pt>
                <c:pt idx="125">
                  <c:v>17913.5</c:v>
                </c:pt>
                <c:pt idx="126">
                  <c:v>17914</c:v>
                </c:pt>
                <c:pt idx="127">
                  <c:v>17935</c:v>
                </c:pt>
                <c:pt idx="128">
                  <c:v>18011.5</c:v>
                </c:pt>
                <c:pt idx="129">
                  <c:v>19030</c:v>
                </c:pt>
                <c:pt idx="130">
                  <c:v>19030.5</c:v>
                </c:pt>
                <c:pt idx="131">
                  <c:v>19088</c:v>
                </c:pt>
                <c:pt idx="132">
                  <c:v>19103.5</c:v>
                </c:pt>
                <c:pt idx="133">
                  <c:v>19104</c:v>
                </c:pt>
                <c:pt idx="134">
                  <c:v>19180</c:v>
                </c:pt>
                <c:pt idx="135">
                  <c:v>19837</c:v>
                </c:pt>
                <c:pt idx="136">
                  <c:v>19862.5</c:v>
                </c:pt>
                <c:pt idx="137">
                  <c:v>20000.5</c:v>
                </c:pt>
                <c:pt idx="138">
                  <c:v>20100.5</c:v>
                </c:pt>
                <c:pt idx="139">
                  <c:v>20101</c:v>
                </c:pt>
                <c:pt idx="140">
                  <c:v>20183</c:v>
                </c:pt>
                <c:pt idx="141">
                  <c:v>20183.5</c:v>
                </c:pt>
                <c:pt idx="142">
                  <c:v>20217</c:v>
                </c:pt>
                <c:pt idx="143">
                  <c:v>20217.5</c:v>
                </c:pt>
                <c:pt idx="144">
                  <c:v>21245</c:v>
                </c:pt>
                <c:pt idx="145">
                  <c:v>21264</c:v>
                </c:pt>
                <c:pt idx="146">
                  <c:v>22343</c:v>
                </c:pt>
                <c:pt idx="147">
                  <c:v>23448.5</c:v>
                </c:pt>
                <c:pt idx="148">
                  <c:v>24582</c:v>
                </c:pt>
                <c:pt idx="149">
                  <c:v>24582.5</c:v>
                </c:pt>
                <c:pt idx="150">
                  <c:v>24583</c:v>
                </c:pt>
                <c:pt idx="151">
                  <c:v>25578</c:v>
                </c:pt>
              </c:numCache>
            </c:numRef>
          </c:xVal>
          <c:yVal>
            <c:numRef>
              <c:f>Active!$L$21:$L$967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14E-4580-BC72-E341F195C43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0.01</c:v>
                  </c:pt>
                  <c:pt idx="21">
                    <c:v>6.9999999999999999E-4</c:v>
                  </c:pt>
                  <c:pt idx="22">
                    <c:v>0.01</c:v>
                  </c:pt>
                  <c:pt idx="23">
                    <c:v>0.01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0.01</c:v>
                  </c:pt>
                  <c:pt idx="28">
                    <c:v>0.01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5">
                    <c:v>0</c:v>
                  </c:pt>
                  <c:pt idx="47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plus>
            <c:min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0.01</c:v>
                  </c:pt>
                  <c:pt idx="21">
                    <c:v>6.9999999999999999E-4</c:v>
                  </c:pt>
                  <c:pt idx="22">
                    <c:v>0.01</c:v>
                  </c:pt>
                  <c:pt idx="23">
                    <c:v>0.01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0.01</c:v>
                  </c:pt>
                  <c:pt idx="28">
                    <c:v>0.01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5">
                    <c:v>0</c:v>
                  </c:pt>
                  <c:pt idx="47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Active!$F$21:$F$967</c:f>
              <c:numCache>
                <c:formatCode>General</c:formatCode>
                <c:ptCount val="947"/>
                <c:pt idx="0">
                  <c:v>-2059</c:v>
                </c:pt>
                <c:pt idx="1">
                  <c:v>-1989</c:v>
                </c:pt>
                <c:pt idx="2">
                  <c:v>-1973.5</c:v>
                </c:pt>
                <c:pt idx="3">
                  <c:v>-1970.5</c:v>
                </c:pt>
                <c:pt idx="4">
                  <c:v>-1946</c:v>
                </c:pt>
                <c:pt idx="5">
                  <c:v>-1882</c:v>
                </c:pt>
                <c:pt idx="6">
                  <c:v>-1860.5</c:v>
                </c:pt>
                <c:pt idx="7">
                  <c:v>-1857.5</c:v>
                </c:pt>
                <c:pt idx="8">
                  <c:v>-1851.5</c:v>
                </c:pt>
                <c:pt idx="9">
                  <c:v>-897</c:v>
                </c:pt>
                <c:pt idx="10">
                  <c:v>-878.5</c:v>
                </c:pt>
                <c:pt idx="11">
                  <c:v>15</c:v>
                </c:pt>
                <c:pt idx="12">
                  <c:v>33.5</c:v>
                </c:pt>
                <c:pt idx="13">
                  <c:v>42</c:v>
                </c:pt>
                <c:pt idx="14">
                  <c:v>54.5</c:v>
                </c:pt>
                <c:pt idx="15">
                  <c:v>91</c:v>
                </c:pt>
                <c:pt idx="16">
                  <c:v>103.5</c:v>
                </c:pt>
                <c:pt idx="17">
                  <c:v>124.5</c:v>
                </c:pt>
                <c:pt idx="18">
                  <c:v>125</c:v>
                </c:pt>
                <c:pt idx="19">
                  <c:v>134</c:v>
                </c:pt>
                <c:pt idx="20">
                  <c:v>187</c:v>
                </c:pt>
                <c:pt idx="21">
                  <c:v>187</c:v>
                </c:pt>
                <c:pt idx="22">
                  <c:v>190</c:v>
                </c:pt>
                <c:pt idx="23">
                  <c:v>190.5</c:v>
                </c:pt>
                <c:pt idx="24">
                  <c:v>190.5</c:v>
                </c:pt>
                <c:pt idx="25">
                  <c:v>222.5</c:v>
                </c:pt>
                <c:pt idx="26">
                  <c:v>287</c:v>
                </c:pt>
                <c:pt idx="27">
                  <c:v>288</c:v>
                </c:pt>
                <c:pt idx="28">
                  <c:v>291</c:v>
                </c:pt>
                <c:pt idx="29">
                  <c:v>293</c:v>
                </c:pt>
                <c:pt idx="30">
                  <c:v>311.5</c:v>
                </c:pt>
                <c:pt idx="31">
                  <c:v>311.5</c:v>
                </c:pt>
                <c:pt idx="32">
                  <c:v>314.5</c:v>
                </c:pt>
                <c:pt idx="33">
                  <c:v>317.5</c:v>
                </c:pt>
                <c:pt idx="34">
                  <c:v>951.5</c:v>
                </c:pt>
                <c:pt idx="35">
                  <c:v>1113.5</c:v>
                </c:pt>
                <c:pt idx="36">
                  <c:v>1122</c:v>
                </c:pt>
                <c:pt idx="37">
                  <c:v>1259.5</c:v>
                </c:pt>
                <c:pt idx="38">
                  <c:v>1272</c:v>
                </c:pt>
                <c:pt idx="39">
                  <c:v>1296.5</c:v>
                </c:pt>
                <c:pt idx="40">
                  <c:v>1302.5</c:v>
                </c:pt>
                <c:pt idx="41">
                  <c:v>1330</c:v>
                </c:pt>
                <c:pt idx="42">
                  <c:v>1354.5</c:v>
                </c:pt>
                <c:pt idx="43">
                  <c:v>1357.5</c:v>
                </c:pt>
                <c:pt idx="44">
                  <c:v>1376</c:v>
                </c:pt>
                <c:pt idx="45">
                  <c:v>1376</c:v>
                </c:pt>
                <c:pt idx="46">
                  <c:v>1382</c:v>
                </c:pt>
                <c:pt idx="47">
                  <c:v>1419</c:v>
                </c:pt>
                <c:pt idx="48">
                  <c:v>1428</c:v>
                </c:pt>
                <c:pt idx="49">
                  <c:v>2162.5</c:v>
                </c:pt>
                <c:pt idx="50">
                  <c:v>2163</c:v>
                </c:pt>
                <c:pt idx="51">
                  <c:v>2174.5</c:v>
                </c:pt>
                <c:pt idx="52">
                  <c:v>2175.5</c:v>
                </c:pt>
                <c:pt idx="53">
                  <c:v>2186.5</c:v>
                </c:pt>
                <c:pt idx="54">
                  <c:v>2211</c:v>
                </c:pt>
                <c:pt idx="55">
                  <c:v>2211.5</c:v>
                </c:pt>
                <c:pt idx="56">
                  <c:v>2263.5</c:v>
                </c:pt>
                <c:pt idx="57">
                  <c:v>2356</c:v>
                </c:pt>
                <c:pt idx="58">
                  <c:v>3422.5</c:v>
                </c:pt>
                <c:pt idx="59">
                  <c:v>4316</c:v>
                </c:pt>
                <c:pt idx="60">
                  <c:v>4433.5</c:v>
                </c:pt>
                <c:pt idx="61">
                  <c:v>5579</c:v>
                </c:pt>
                <c:pt idx="62">
                  <c:v>5616</c:v>
                </c:pt>
                <c:pt idx="63">
                  <c:v>5616.5</c:v>
                </c:pt>
                <c:pt idx="64">
                  <c:v>5731</c:v>
                </c:pt>
                <c:pt idx="65">
                  <c:v>5731.5</c:v>
                </c:pt>
                <c:pt idx="66">
                  <c:v>6619</c:v>
                </c:pt>
                <c:pt idx="67">
                  <c:v>6634</c:v>
                </c:pt>
                <c:pt idx="68">
                  <c:v>6639</c:v>
                </c:pt>
                <c:pt idx="69">
                  <c:v>6667.5</c:v>
                </c:pt>
                <c:pt idx="70">
                  <c:v>6790.5</c:v>
                </c:pt>
                <c:pt idx="71">
                  <c:v>6793.5</c:v>
                </c:pt>
                <c:pt idx="72">
                  <c:v>6794</c:v>
                </c:pt>
                <c:pt idx="73">
                  <c:v>6941</c:v>
                </c:pt>
                <c:pt idx="74">
                  <c:v>7781.5</c:v>
                </c:pt>
                <c:pt idx="75">
                  <c:v>7782</c:v>
                </c:pt>
                <c:pt idx="76">
                  <c:v>7912</c:v>
                </c:pt>
                <c:pt idx="77">
                  <c:v>7912.5</c:v>
                </c:pt>
                <c:pt idx="78">
                  <c:v>8070</c:v>
                </c:pt>
                <c:pt idx="79">
                  <c:v>8739</c:v>
                </c:pt>
                <c:pt idx="80">
                  <c:v>8899.5</c:v>
                </c:pt>
                <c:pt idx="81">
                  <c:v>8950.5</c:v>
                </c:pt>
                <c:pt idx="82">
                  <c:v>9970</c:v>
                </c:pt>
                <c:pt idx="83">
                  <c:v>10063</c:v>
                </c:pt>
                <c:pt idx="84">
                  <c:v>10516.5</c:v>
                </c:pt>
                <c:pt idx="85">
                  <c:v>11120.5</c:v>
                </c:pt>
                <c:pt idx="86">
                  <c:v>11145</c:v>
                </c:pt>
                <c:pt idx="87">
                  <c:v>11148</c:v>
                </c:pt>
                <c:pt idx="88">
                  <c:v>11337</c:v>
                </c:pt>
                <c:pt idx="89">
                  <c:v>11477</c:v>
                </c:pt>
                <c:pt idx="90">
                  <c:v>11477.5</c:v>
                </c:pt>
                <c:pt idx="91">
                  <c:v>12130</c:v>
                </c:pt>
                <c:pt idx="92">
                  <c:v>12356</c:v>
                </c:pt>
                <c:pt idx="93">
                  <c:v>12434.5</c:v>
                </c:pt>
                <c:pt idx="94">
                  <c:v>12435</c:v>
                </c:pt>
                <c:pt idx="95">
                  <c:v>13238.5</c:v>
                </c:pt>
                <c:pt idx="96">
                  <c:v>13369</c:v>
                </c:pt>
                <c:pt idx="97">
                  <c:v>13492</c:v>
                </c:pt>
                <c:pt idx="98">
                  <c:v>13492.5</c:v>
                </c:pt>
                <c:pt idx="99">
                  <c:v>13529.5</c:v>
                </c:pt>
                <c:pt idx="100">
                  <c:v>13536</c:v>
                </c:pt>
                <c:pt idx="101">
                  <c:v>13583</c:v>
                </c:pt>
                <c:pt idx="102">
                  <c:v>13630.5</c:v>
                </c:pt>
                <c:pt idx="103">
                  <c:v>13631</c:v>
                </c:pt>
                <c:pt idx="104">
                  <c:v>14507</c:v>
                </c:pt>
                <c:pt idx="105">
                  <c:v>14553.5</c:v>
                </c:pt>
                <c:pt idx="106">
                  <c:v>14554</c:v>
                </c:pt>
                <c:pt idx="107">
                  <c:v>14572</c:v>
                </c:pt>
                <c:pt idx="108">
                  <c:v>14572.5</c:v>
                </c:pt>
                <c:pt idx="109">
                  <c:v>14585</c:v>
                </c:pt>
                <c:pt idx="110">
                  <c:v>14585.5</c:v>
                </c:pt>
                <c:pt idx="111">
                  <c:v>14708.5</c:v>
                </c:pt>
                <c:pt idx="112">
                  <c:v>15482</c:v>
                </c:pt>
                <c:pt idx="113">
                  <c:v>15584.5</c:v>
                </c:pt>
                <c:pt idx="114">
                  <c:v>15585</c:v>
                </c:pt>
                <c:pt idx="115">
                  <c:v>15763</c:v>
                </c:pt>
                <c:pt idx="116">
                  <c:v>15763</c:v>
                </c:pt>
                <c:pt idx="117">
                  <c:v>16670.5</c:v>
                </c:pt>
                <c:pt idx="118">
                  <c:v>16671</c:v>
                </c:pt>
                <c:pt idx="119">
                  <c:v>16719.5</c:v>
                </c:pt>
                <c:pt idx="120">
                  <c:v>16720</c:v>
                </c:pt>
                <c:pt idx="121">
                  <c:v>16943.5</c:v>
                </c:pt>
                <c:pt idx="122">
                  <c:v>16944</c:v>
                </c:pt>
                <c:pt idx="123">
                  <c:v>17904</c:v>
                </c:pt>
                <c:pt idx="124">
                  <c:v>17904.5</c:v>
                </c:pt>
                <c:pt idx="125">
                  <c:v>17913.5</c:v>
                </c:pt>
                <c:pt idx="126">
                  <c:v>17914</c:v>
                </c:pt>
                <c:pt idx="127">
                  <c:v>17935</c:v>
                </c:pt>
                <c:pt idx="128">
                  <c:v>18011.5</c:v>
                </c:pt>
                <c:pt idx="129">
                  <c:v>19030</c:v>
                </c:pt>
                <c:pt idx="130">
                  <c:v>19030.5</c:v>
                </c:pt>
                <c:pt idx="131">
                  <c:v>19088</c:v>
                </c:pt>
                <c:pt idx="132">
                  <c:v>19103.5</c:v>
                </c:pt>
                <c:pt idx="133">
                  <c:v>19104</c:v>
                </c:pt>
                <c:pt idx="134">
                  <c:v>19180</c:v>
                </c:pt>
                <c:pt idx="135">
                  <c:v>19837</c:v>
                </c:pt>
                <c:pt idx="136">
                  <c:v>19862.5</c:v>
                </c:pt>
                <c:pt idx="137">
                  <c:v>20000.5</c:v>
                </c:pt>
                <c:pt idx="138">
                  <c:v>20100.5</c:v>
                </c:pt>
                <c:pt idx="139">
                  <c:v>20101</c:v>
                </c:pt>
                <c:pt idx="140">
                  <c:v>20183</c:v>
                </c:pt>
                <c:pt idx="141">
                  <c:v>20183.5</c:v>
                </c:pt>
                <c:pt idx="142">
                  <c:v>20217</c:v>
                </c:pt>
                <c:pt idx="143">
                  <c:v>20217.5</c:v>
                </c:pt>
                <c:pt idx="144">
                  <c:v>21245</c:v>
                </c:pt>
                <c:pt idx="145">
                  <c:v>21264</c:v>
                </c:pt>
                <c:pt idx="146">
                  <c:v>22343</c:v>
                </c:pt>
                <c:pt idx="147">
                  <c:v>23448.5</c:v>
                </c:pt>
                <c:pt idx="148">
                  <c:v>24582</c:v>
                </c:pt>
                <c:pt idx="149">
                  <c:v>24582.5</c:v>
                </c:pt>
                <c:pt idx="150">
                  <c:v>24583</c:v>
                </c:pt>
                <c:pt idx="151">
                  <c:v>25578</c:v>
                </c:pt>
              </c:numCache>
            </c:numRef>
          </c:xVal>
          <c:yVal>
            <c:numRef>
              <c:f>Active!$M$21:$M$967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14E-4580-BC72-E341F195C43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0.01</c:v>
                  </c:pt>
                  <c:pt idx="21">
                    <c:v>6.9999999999999999E-4</c:v>
                  </c:pt>
                  <c:pt idx="22">
                    <c:v>0.01</c:v>
                  </c:pt>
                  <c:pt idx="23">
                    <c:v>0.01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0.01</c:v>
                  </c:pt>
                  <c:pt idx="28">
                    <c:v>0.01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5">
                    <c:v>0</c:v>
                  </c:pt>
                  <c:pt idx="47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plus>
            <c:min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0.01</c:v>
                  </c:pt>
                  <c:pt idx="21">
                    <c:v>6.9999999999999999E-4</c:v>
                  </c:pt>
                  <c:pt idx="22">
                    <c:v>0.01</c:v>
                  </c:pt>
                  <c:pt idx="23">
                    <c:v>0.01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0.01</c:v>
                  </c:pt>
                  <c:pt idx="28">
                    <c:v>0.01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5">
                    <c:v>0</c:v>
                  </c:pt>
                  <c:pt idx="47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2.0000000000000001E-4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Active!$F$21:$F$967</c:f>
              <c:numCache>
                <c:formatCode>General</c:formatCode>
                <c:ptCount val="947"/>
                <c:pt idx="0">
                  <c:v>-2059</c:v>
                </c:pt>
                <c:pt idx="1">
                  <c:v>-1989</c:v>
                </c:pt>
                <c:pt idx="2">
                  <c:v>-1973.5</c:v>
                </c:pt>
                <c:pt idx="3">
                  <c:v>-1970.5</c:v>
                </c:pt>
                <c:pt idx="4">
                  <c:v>-1946</c:v>
                </c:pt>
                <c:pt idx="5">
                  <c:v>-1882</c:v>
                </c:pt>
                <c:pt idx="6">
                  <c:v>-1860.5</c:v>
                </c:pt>
                <c:pt idx="7">
                  <c:v>-1857.5</c:v>
                </c:pt>
                <c:pt idx="8">
                  <c:v>-1851.5</c:v>
                </c:pt>
                <c:pt idx="9">
                  <c:v>-897</c:v>
                </c:pt>
                <c:pt idx="10">
                  <c:v>-878.5</c:v>
                </c:pt>
                <c:pt idx="11">
                  <c:v>15</c:v>
                </c:pt>
                <c:pt idx="12">
                  <c:v>33.5</c:v>
                </c:pt>
                <c:pt idx="13">
                  <c:v>42</c:v>
                </c:pt>
                <c:pt idx="14">
                  <c:v>54.5</c:v>
                </c:pt>
                <c:pt idx="15">
                  <c:v>91</c:v>
                </c:pt>
                <c:pt idx="16">
                  <c:v>103.5</c:v>
                </c:pt>
                <c:pt idx="17">
                  <c:v>124.5</c:v>
                </c:pt>
                <c:pt idx="18">
                  <c:v>125</c:v>
                </c:pt>
                <c:pt idx="19">
                  <c:v>134</c:v>
                </c:pt>
                <c:pt idx="20">
                  <c:v>187</c:v>
                </c:pt>
                <c:pt idx="21">
                  <c:v>187</c:v>
                </c:pt>
                <c:pt idx="22">
                  <c:v>190</c:v>
                </c:pt>
                <c:pt idx="23">
                  <c:v>190.5</c:v>
                </c:pt>
                <c:pt idx="24">
                  <c:v>190.5</c:v>
                </c:pt>
                <c:pt idx="25">
                  <c:v>222.5</c:v>
                </c:pt>
                <c:pt idx="26">
                  <c:v>287</c:v>
                </c:pt>
                <c:pt idx="27">
                  <c:v>288</c:v>
                </c:pt>
                <c:pt idx="28">
                  <c:v>291</c:v>
                </c:pt>
                <c:pt idx="29">
                  <c:v>293</c:v>
                </c:pt>
                <c:pt idx="30">
                  <c:v>311.5</c:v>
                </c:pt>
                <c:pt idx="31">
                  <c:v>311.5</c:v>
                </c:pt>
                <c:pt idx="32">
                  <c:v>314.5</c:v>
                </c:pt>
                <c:pt idx="33">
                  <c:v>317.5</c:v>
                </c:pt>
                <c:pt idx="34">
                  <c:v>951.5</c:v>
                </c:pt>
                <c:pt idx="35">
                  <c:v>1113.5</c:v>
                </c:pt>
                <c:pt idx="36">
                  <c:v>1122</c:v>
                </c:pt>
                <c:pt idx="37">
                  <c:v>1259.5</c:v>
                </c:pt>
                <c:pt idx="38">
                  <c:v>1272</c:v>
                </c:pt>
                <c:pt idx="39">
                  <c:v>1296.5</c:v>
                </c:pt>
                <c:pt idx="40">
                  <c:v>1302.5</c:v>
                </c:pt>
                <c:pt idx="41">
                  <c:v>1330</c:v>
                </c:pt>
                <c:pt idx="42">
                  <c:v>1354.5</c:v>
                </c:pt>
                <c:pt idx="43">
                  <c:v>1357.5</c:v>
                </c:pt>
                <c:pt idx="44">
                  <c:v>1376</c:v>
                </c:pt>
                <c:pt idx="45">
                  <c:v>1376</c:v>
                </c:pt>
                <c:pt idx="46">
                  <c:v>1382</c:v>
                </c:pt>
                <c:pt idx="47">
                  <c:v>1419</c:v>
                </c:pt>
                <c:pt idx="48">
                  <c:v>1428</c:v>
                </c:pt>
                <c:pt idx="49">
                  <c:v>2162.5</c:v>
                </c:pt>
                <c:pt idx="50">
                  <c:v>2163</c:v>
                </c:pt>
                <c:pt idx="51">
                  <c:v>2174.5</c:v>
                </c:pt>
                <c:pt idx="52">
                  <c:v>2175.5</c:v>
                </c:pt>
                <c:pt idx="53">
                  <c:v>2186.5</c:v>
                </c:pt>
                <c:pt idx="54">
                  <c:v>2211</c:v>
                </c:pt>
                <c:pt idx="55">
                  <c:v>2211.5</c:v>
                </c:pt>
                <c:pt idx="56">
                  <c:v>2263.5</c:v>
                </c:pt>
                <c:pt idx="57">
                  <c:v>2356</c:v>
                </c:pt>
                <c:pt idx="58">
                  <c:v>3422.5</c:v>
                </c:pt>
                <c:pt idx="59">
                  <c:v>4316</c:v>
                </c:pt>
                <c:pt idx="60">
                  <c:v>4433.5</c:v>
                </c:pt>
                <c:pt idx="61">
                  <c:v>5579</c:v>
                </c:pt>
                <c:pt idx="62">
                  <c:v>5616</c:v>
                </c:pt>
                <c:pt idx="63">
                  <c:v>5616.5</c:v>
                </c:pt>
                <c:pt idx="64">
                  <c:v>5731</c:v>
                </c:pt>
                <c:pt idx="65">
                  <c:v>5731.5</c:v>
                </c:pt>
                <c:pt idx="66">
                  <c:v>6619</c:v>
                </c:pt>
                <c:pt idx="67">
                  <c:v>6634</c:v>
                </c:pt>
                <c:pt idx="68">
                  <c:v>6639</c:v>
                </c:pt>
                <c:pt idx="69">
                  <c:v>6667.5</c:v>
                </c:pt>
                <c:pt idx="70">
                  <c:v>6790.5</c:v>
                </c:pt>
                <c:pt idx="71">
                  <c:v>6793.5</c:v>
                </c:pt>
                <c:pt idx="72">
                  <c:v>6794</c:v>
                </c:pt>
                <c:pt idx="73">
                  <c:v>6941</c:v>
                </c:pt>
                <c:pt idx="74">
                  <c:v>7781.5</c:v>
                </c:pt>
                <c:pt idx="75">
                  <c:v>7782</c:v>
                </c:pt>
                <c:pt idx="76">
                  <c:v>7912</c:v>
                </c:pt>
                <c:pt idx="77">
                  <c:v>7912.5</c:v>
                </c:pt>
                <c:pt idx="78">
                  <c:v>8070</c:v>
                </c:pt>
                <c:pt idx="79">
                  <c:v>8739</c:v>
                </c:pt>
                <c:pt idx="80">
                  <c:v>8899.5</c:v>
                </c:pt>
                <c:pt idx="81">
                  <c:v>8950.5</c:v>
                </c:pt>
                <c:pt idx="82">
                  <c:v>9970</c:v>
                </c:pt>
                <c:pt idx="83">
                  <c:v>10063</c:v>
                </c:pt>
                <c:pt idx="84">
                  <c:v>10516.5</c:v>
                </c:pt>
                <c:pt idx="85">
                  <c:v>11120.5</c:v>
                </c:pt>
                <c:pt idx="86">
                  <c:v>11145</c:v>
                </c:pt>
                <c:pt idx="87">
                  <c:v>11148</c:v>
                </c:pt>
                <c:pt idx="88">
                  <c:v>11337</c:v>
                </c:pt>
                <c:pt idx="89">
                  <c:v>11477</c:v>
                </c:pt>
                <c:pt idx="90">
                  <c:v>11477.5</c:v>
                </c:pt>
                <c:pt idx="91">
                  <c:v>12130</c:v>
                </c:pt>
                <c:pt idx="92">
                  <c:v>12356</c:v>
                </c:pt>
                <c:pt idx="93">
                  <c:v>12434.5</c:v>
                </c:pt>
                <c:pt idx="94">
                  <c:v>12435</c:v>
                </c:pt>
                <c:pt idx="95">
                  <c:v>13238.5</c:v>
                </c:pt>
                <c:pt idx="96">
                  <c:v>13369</c:v>
                </c:pt>
                <c:pt idx="97">
                  <c:v>13492</c:v>
                </c:pt>
                <c:pt idx="98">
                  <c:v>13492.5</c:v>
                </c:pt>
                <c:pt idx="99">
                  <c:v>13529.5</c:v>
                </c:pt>
                <c:pt idx="100">
                  <c:v>13536</c:v>
                </c:pt>
                <c:pt idx="101">
                  <c:v>13583</c:v>
                </c:pt>
                <c:pt idx="102">
                  <c:v>13630.5</c:v>
                </c:pt>
                <c:pt idx="103">
                  <c:v>13631</c:v>
                </c:pt>
                <c:pt idx="104">
                  <c:v>14507</c:v>
                </c:pt>
                <c:pt idx="105">
                  <c:v>14553.5</c:v>
                </c:pt>
                <c:pt idx="106">
                  <c:v>14554</c:v>
                </c:pt>
                <c:pt idx="107">
                  <c:v>14572</c:v>
                </c:pt>
                <c:pt idx="108">
                  <c:v>14572.5</c:v>
                </c:pt>
                <c:pt idx="109">
                  <c:v>14585</c:v>
                </c:pt>
                <c:pt idx="110">
                  <c:v>14585.5</c:v>
                </c:pt>
                <c:pt idx="111">
                  <c:v>14708.5</c:v>
                </c:pt>
                <c:pt idx="112">
                  <c:v>15482</c:v>
                </c:pt>
                <c:pt idx="113">
                  <c:v>15584.5</c:v>
                </c:pt>
                <c:pt idx="114">
                  <c:v>15585</c:v>
                </c:pt>
                <c:pt idx="115">
                  <c:v>15763</c:v>
                </c:pt>
                <c:pt idx="116">
                  <c:v>15763</c:v>
                </c:pt>
                <c:pt idx="117">
                  <c:v>16670.5</c:v>
                </c:pt>
                <c:pt idx="118">
                  <c:v>16671</c:v>
                </c:pt>
                <c:pt idx="119">
                  <c:v>16719.5</c:v>
                </c:pt>
                <c:pt idx="120">
                  <c:v>16720</c:v>
                </c:pt>
                <c:pt idx="121">
                  <c:v>16943.5</c:v>
                </c:pt>
                <c:pt idx="122">
                  <c:v>16944</c:v>
                </c:pt>
                <c:pt idx="123">
                  <c:v>17904</c:v>
                </c:pt>
                <c:pt idx="124">
                  <c:v>17904.5</c:v>
                </c:pt>
                <c:pt idx="125">
                  <c:v>17913.5</c:v>
                </c:pt>
                <c:pt idx="126">
                  <c:v>17914</c:v>
                </c:pt>
                <c:pt idx="127">
                  <c:v>17935</c:v>
                </c:pt>
                <c:pt idx="128">
                  <c:v>18011.5</c:v>
                </c:pt>
                <c:pt idx="129">
                  <c:v>19030</c:v>
                </c:pt>
                <c:pt idx="130">
                  <c:v>19030.5</c:v>
                </c:pt>
                <c:pt idx="131">
                  <c:v>19088</c:v>
                </c:pt>
                <c:pt idx="132">
                  <c:v>19103.5</c:v>
                </c:pt>
                <c:pt idx="133">
                  <c:v>19104</c:v>
                </c:pt>
                <c:pt idx="134">
                  <c:v>19180</c:v>
                </c:pt>
                <c:pt idx="135">
                  <c:v>19837</c:v>
                </c:pt>
                <c:pt idx="136">
                  <c:v>19862.5</c:v>
                </c:pt>
                <c:pt idx="137">
                  <c:v>20000.5</c:v>
                </c:pt>
                <c:pt idx="138">
                  <c:v>20100.5</c:v>
                </c:pt>
                <c:pt idx="139">
                  <c:v>20101</c:v>
                </c:pt>
                <c:pt idx="140">
                  <c:v>20183</c:v>
                </c:pt>
                <c:pt idx="141">
                  <c:v>20183.5</c:v>
                </c:pt>
                <c:pt idx="142">
                  <c:v>20217</c:v>
                </c:pt>
                <c:pt idx="143">
                  <c:v>20217.5</c:v>
                </c:pt>
                <c:pt idx="144">
                  <c:v>21245</c:v>
                </c:pt>
                <c:pt idx="145">
                  <c:v>21264</c:v>
                </c:pt>
                <c:pt idx="146">
                  <c:v>22343</c:v>
                </c:pt>
                <c:pt idx="147">
                  <c:v>23448.5</c:v>
                </c:pt>
                <c:pt idx="148">
                  <c:v>24582</c:v>
                </c:pt>
                <c:pt idx="149">
                  <c:v>24582.5</c:v>
                </c:pt>
                <c:pt idx="150">
                  <c:v>24583</c:v>
                </c:pt>
                <c:pt idx="151">
                  <c:v>25578</c:v>
                </c:pt>
              </c:numCache>
            </c:numRef>
          </c:xVal>
          <c:yVal>
            <c:numRef>
              <c:f>Active!$N$21:$N$967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14E-4580-BC72-E341F195C43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Active!$F$21:$F$967</c:f>
              <c:numCache>
                <c:formatCode>General</c:formatCode>
                <c:ptCount val="947"/>
                <c:pt idx="0">
                  <c:v>-2059</c:v>
                </c:pt>
                <c:pt idx="1">
                  <c:v>-1989</c:v>
                </c:pt>
                <c:pt idx="2">
                  <c:v>-1973.5</c:v>
                </c:pt>
                <c:pt idx="3">
                  <c:v>-1970.5</c:v>
                </c:pt>
                <c:pt idx="4">
                  <c:v>-1946</c:v>
                </c:pt>
                <c:pt idx="5">
                  <c:v>-1882</c:v>
                </c:pt>
                <c:pt idx="6">
                  <c:v>-1860.5</c:v>
                </c:pt>
                <c:pt idx="7">
                  <c:v>-1857.5</c:v>
                </c:pt>
                <c:pt idx="8">
                  <c:v>-1851.5</c:v>
                </c:pt>
                <c:pt idx="9">
                  <c:v>-897</c:v>
                </c:pt>
                <c:pt idx="10">
                  <c:v>-878.5</c:v>
                </c:pt>
                <c:pt idx="11">
                  <c:v>15</c:v>
                </c:pt>
                <c:pt idx="12">
                  <c:v>33.5</c:v>
                </c:pt>
                <c:pt idx="13">
                  <c:v>42</c:v>
                </c:pt>
                <c:pt idx="14">
                  <c:v>54.5</c:v>
                </c:pt>
                <c:pt idx="15">
                  <c:v>91</c:v>
                </c:pt>
                <c:pt idx="16">
                  <c:v>103.5</c:v>
                </c:pt>
                <c:pt idx="17">
                  <c:v>124.5</c:v>
                </c:pt>
                <c:pt idx="18">
                  <c:v>125</c:v>
                </c:pt>
                <c:pt idx="19">
                  <c:v>134</c:v>
                </c:pt>
                <c:pt idx="20">
                  <c:v>187</c:v>
                </c:pt>
                <c:pt idx="21">
                  <c:v>187</c:v>
                </c:pt>
                <c:pt idx="22">
                  <c:v>190</c:v>
                </c:pt>
                <c:pt idx="23">
                  <c:v>190.5</c:v>
                </c:pt>
                <c:pt idx="24">
                  <c:v>190.5</c:v>
                </c:pt>
                <c:pt idx="25">
                  <c:v>222.5</c:v>
                </c:pt>
                <c:pt idx="26">
                  <c:v>287</c:v>
                </c:pt>
                <c:pt idx="27">
                  <c:v>288</c:v>
                </c:pt>
                <c:pt idx="28">
                  <c:v>291</c:v>
                </c:pt>
                <c:pt idx="29">
                  <c:v>293</c:v>
                </c:pt>
                <c:pt idx="30">
                  <c:v>311.5</c:v>
                </c:pt>
                <c:pt idx="31">
                  <c:v>311.5</c:v>
                </c:pt>
                <c:pt idx="32">
                  <c:v>314.5</c:v>
                </c:pt>
                <c:pt idx="33">
                  <c:v>317.5</c:v>
                </c:pt>
                <c:pt idx="34">
                  <c:v>951.5</c:v>
                </c:pt>
                <c:pt idx="35">
                  <c:v>1113.5</c:v>
                </c:pt>
                <c:pt idx="36">
                  <c:v>1122</c:v>
                </c:pt>
                <c:pt idx="37">
                  <c:v>1259.5</c:v>
                </c:pt>
                <c:pt idx="38">
                  <c:v>1272</c:v>
                </c:pt>
                <c:pt idx="39">
                  <c:v>1296.5</c:v>
                </c:pt>
                <c:pt idx="40">
                  <c:v>1302.5</c:v>
                </c:pt>
                <c:pt idx="41">
                  <c:v>1330</c:v>
                </c:pt>
                <c:pt idx="42">
                  <c:v>1354.5</c:v>
                </c:pt>
                <c:pt idx="43">
                  <c:v>1357.5</c:v>
                </c:pt>
                <c:pt idx="44">
                  <c:v>1376</c:v>
                </c:pt>
                <c:pt idx="45">
                  <c:v>1376</c:v>
                </c:pt>
                <c:pt idx="46">
                  <c:v>1382</c:v>
                </c:pt>
                <c:pt idx="47">
                  <c:v>1419</c:v>
                </c:pt>
                <c:pt idx="48">
                  <c:v>1428</c:v>
                </c:pt>
                <c:pt idx="49">
                  <c:v>2162.5</c:v>
                </c:pt>
                <c:pt idx="50">
                  <c:v>2163</c:v>
                </c:pt>
                <c:pt idx="51">
                  <c:v>2174.5</c:v>
                </c:pt>
                <c:pt idx="52">
                  <c:v>2175.5</c:v>
                </c:pt>
                <c:pt idx="53">
                  <c:v>2186.5</c:v>
                </c:pt>
                <c:pt idx="54">
                  <c:v>2211</c:v>
                </c:pt>
                <c:pt idx="55">
                  <c:v>2211.5</c:v>
                </c:pt>
                <c:pt idx="56">
                  <c:v>2263.5</c:v>
                </c:pt>
                <c:pt idx="57">
                  <c:v>2356</c:v>
                </c:pt>
                <c:pt idx="58">
                  <c:v>3422.5</c:v>
                </c:pt>
                <c:pt idx="59">
                  <c:v>4316</c:v>
                </c:pt>
                <c:pt idx="60">
                  <c:v>4433.5</c:v>
                </c:pt>
                <c:pt idx="61">
                  <c:v>5579</c:v>
                </c:pt>
                <c:pt idx="62">
                  <c:v>5616</c:v>
                </c:pt>
                <c:pt idx="63">
                  <c:v>5616.5</c:v>
                </c:pt>
                <c:pt idx="64">
                  <c:v>5731</c:v>
                </c:pt>
                <c:pt idx="65">
                  <c:v>5731.5</c:v>
                </c:pt>
                <c:pt idx="66">
                  <c:v>6619</c:v>
                </c:pt>
                <c:pt idx="67">
                  <c:v>6634</c:v>
                </c:pt>
                <c:pt idx="68">
                  <c:v>6639</c:v>
                </c:pt>
                <c:pt idx="69">
                  <c:v>6667.5</c:v>
                </c:pt>
                <c:pt idx="70">
                  <c:v>6790.5</c:v>
                </c:pt>
                <c:pt idx="71">
                  <c:v>6793.5</c:v>
                </c:pt>
                <c:pt idx="72">
                  <c:v>6794</c:v>
                </c:pt>
                <c:pt idx="73">
                  <c:v>6941</c:v>
                </c:pt>
                <c:pt idx="74">
                  <c:v>7781.5</c:v>
                </c:pt>
                <c:pt idx="75">
                  <c:v>7782</c:v>
                </c:pt>
                <c:pt idx="76">
                  <c:v>7912</c:v>
                </c:pt>
                <c:pt idx="77">
                  <c:v>7912.5</c:v>
                </c:pt>
                <c:pt idx="78">
                  <c:v>8070</c:v>
                </c:pt>
                <c:pt idx="79">
                  <c:v>8739</c:v>
                </c:pt>
                <c:pt idx="80">
                  <c:v>8899.5</c:v>
                </c:pt>
                <c:pt idx="81">
                  <c:v>8950.5</c:v>
                </c:pt>
                <c:pt idx="82">
                  <c:v>9970</c:v>
                </c:pt>
                <c:pt idx="83">
                  <c:v>10063</c:v>
                </c:pt>
                <c:pt idx="84">
                  <c:v>10516.5</c:v>
                </c:pt>
                <c:pt idx="85">
                  <c:v>11120.5</c:v>
                </c:pt>
                <c:pt idx="86">
                  <c:v>11145</c:v>
                </c:pt>
                <c:pt idx="87">
                  <c:v>11148</c:v>
                </c:pt>
                <c:pt idx="88">
                  <c:v>11337</c:v>
                </c:pt>
                <c:pt idx="89">
                  <c:v>11477</c:v>
                </c:pt>
                <c:pt idx="90">
                  <c:v>11477.5</c:v>
                </c:pt>
                <c:pt idx="91">
                  <c:v>12130</c:v>
                </c:pt>
                <c:pt idx="92">
                  <c:v>12356</c:v>
                </c:pt>
                <c:pt idx="93">
                  <c:v>12434.5</c:v>
                </c:pt>
                <c:pt idx="94">
                  <c:v>12435</c:v>
                </c:pt>
                <c:pt idx="95">
                  <c:v>13238.5</c:v>
                </c:pt>
                <c:pt idx="96">
                  <c:v>13369</c:v>
                </c:pt>
                <c:pt idx="97">
                  <c:v>13492</c:v>
                </c:pt>
                <c:pt idx="98">
                  <c:v>13492.5</c:v>
                </c:pt>
                <c:pt idx="99">
                  <c:v>13529.5</c:v>
                </c:pt>
                <c:pt idx="100">
                  <c:v>13536</c:v>
                </c:pt>
                <c:pt idx="101">
                  <c:v>13583</c:v>
                </c:pt>
                <c:pt idx="102">
                  <c:v>13630.5</c:v>
                </c:pt>
                <c:pt idx="103">
                  <c:v>13631</c:v>
                </c:pt>
                <c:pt idx="104">
                  <c:v>14507</c:v>
                </c:pt>
                <c:pt idx="105">
                  <c:v>14553.5</c:v>
                </c:pt>
                <c:pt idx="106">
                  <c:v>14554</c:v>
                </c:pt>
                <c:pt idx="107">
                  <c:v>14572</c:v>
                </c:pt>
                <c:pt idx="108">
                  <c:v>14572.5</c:v>
                </c:pt>
                <c:pt idx="109">
                  <c:v>14585</c:v>
                </c:pt>
                <c:pt idx="110">
                  <c:v>14585.5</c:v>
                </c:pt>
                <c:pt idx="111">
                  <c:v>14708.5</c:v>
                </c:pt>
                <c:pt idx="112">
                  <c:v>15482</c:v>
                </c:pt>
                <c:pt idx="113">
                  <c:v>15584.5</c:v>
                </c:pt>
                <c:pt idx="114">
                  <c:v>15585</c:v>
                </c:pt>
                <c:pt idx="115">
                  <c:v>15763</c:v>
                </c:pt>
                <c:pt idx="116">
                  <c:v>15763</c:v>
                </c:pt>
                <c:pt idx="117">
                  <c:v>16670.5</c:v>
                </c:pt>
                <c:pt idx="118">
                  <c:v>16671</c:v>
                </c:pt>
                <c:pt idx="119">
                  <c:v>16719.5</c:v>
                </c:pt>
                <c:pt idx="120">
                  <c:v>16720</c:v>
                </c:pt>
                <c:pt idx="121">
                  <c:v>16943.5</c:v>
                </c:pt>
                <c:pt idx="122">
                  <c:v>16944</c:v>
                </c:pt>
                <c:pt idx="123">
                  <c:v>17904</c:v>
                </c:pt>
                <c:pt idx="124">
                  <c:v>17904.5</c:v>
                </c:pt>
                <c:pt idx="125">
                  <c:v>17913.5</c:v>
                </c:pt>
                <c:pt idx="126">
                  <c:v>17914</c:v>
                </c:pt>
                <c:pt idx="127">
                  <c:v>17935</c:v>
                </c:pt>
                <c:pt idx="128">
                  <c:v>18011.5</c:v>
                </c:pt>
                <c:pt idx="129">
                  <c:v>19030</c:v>
                </c:pt>
                <c:pt idx="130">
                  <c:v>19030.5</c:v>
                </c:pt>
                <c:pt idx="131">
                  <c:v>19088</c:v>
                </c:pt>
                <c:pt idx="132">
                  <c:v>19103.5</c:v>
                </c:pt>
                <c:pt idx="133">
                  <c:v>19104</c:v>
                </c:pt>
                <c:pt idx="134">
                  <c:v>19180</c:v>
                </c:pt>
                <c:pt idx="135">
                  <c:v>19837</c:v>
                </c:pt>
                <c:pt idx="136">
                  <c:v>19862.5</c:v>
                </c:pt>
                <c:pt idx="137">
                  <c:v>20000.5</c:v>
                </c:pt>
                <c:pt idx="138">
                  <c:v>20100.5</c:v>
                </c:pt>
                <c:pt idx="139">
                  <c:v>20101</c:v>
                </c:pt>
                <c:pt idx="140">
                  <c:v>20183</c:v>
                </c:pt>
                <c:pt idx="141">
                  <c:v>20183.5</c:v>
                </c:pt>
                <c:pt idx="142">
                  <c:v>20217</c:v>
                </c:pt>
                <c:pt idx="143">
                  <c:v>20217.5</c:v>
                </c:pt>
                <c:pt idx="144">
                  <c:v>21245</c:v>
                </c:pt>
                <c:pt idx="145">
                  <c:v>21264</c:v>
                </c:pt>
                <c:pt idx="146">
                  <c:v>22343</c:v>
                </c:pt>
                <c:pt idx="147">
                  <c:v>23448.5</c:v>
                </c:pt>
                <c:pt idx="148">
                  <c:v>24582</c:v>
                </c:pt>
                <c:pt idx="149">
                  <c:v>24582.5</c:v>
                </c:pt>
                <c:pt idx="150">
                  <c:v>24583</c:v>
                </c:pt>
                <c:pt idx="151">
                  <c:v>25578</c:v>
                </c:pt>
              </c:numCache>
            </c:numRef>
          </c:xVal>
          <c:yVal>
            <c:numRef>
              <c:f>Active!$O$21:$O$967</c:f>
              <c:numCache>
                <c:formatCode>General</c:formatCode>
                <c:ptCount val="947"/>
                <c:pt idx="0">
                  <c:v>1.3129302695666232E-2</c:v>
                </c:pt>
                <c:pt idx="1">
                  <c:v>1.3130421265979346E-2</c:v>
                </c:pt>
                <c:pt idx="2">
                  <c:v>1.3130668949405821E-2</c:v>
                </c:pt>
                <c:pt idx="3">
                  <c:v>1.3130716888133526E-2</c:v>
                </c:pt>
                <c:pt idx="4">
                  <c:v>1.3131108387743116E-2</c:v>
                </c:pt>
                <c:pt idx="5">
                  <c:v>1.3132131080600819E-2</c:v>
                </c:pt>
                <c:pt idx="6">
                  <c:v>1.3132474641482705E-2</c:v>
                </c:pt>
                <c:pt idx="7">
                  <c:v>1.313252258021041E-2</c:v>
                </c:pt>
                <c:pt idx="8">
                  <c:v>1.3132618457665819E-2</c:v>
                </c:pt>
                <c:pt idx="9">
                  <c:v>1.314787096286392E-2</c:v>
                </c:pt>
                <c:pt idx="10">
                  <c:v>1.3148166585018099E-2</c:v>
                </c:pt>
                <c:pt idx="11">
                  <c:v>1.3162444336086201E-2</c:v>
                </c:pt>
                <c:pt idx="12">
                  <c:v>1.3162739958240381E-2</c:v>
                </c:pt>
                <c:pt idx="13">
                  <c:v>1.3162875784635545E-2</c:v>
                </c:pt>
                <c:pt idx="14">
                  <c:v>1.3163075529334316E-2</c:v>
                </c:pt>
                <c:pt idx="15">
                  <c:v>1.3163658783854724E-2</c:v>
                </c:pt>
                <c:pt idx="16">
                  <c:v>1.3163858528553495E-2</c:v>
                </c:pt>
                <c:pt idx="17">
                  <c:v>1.316419409964743E-2</c:v>
                </c:pt>
                <c:pt idx="18">
                  <c:v>1.3164202089435381E-2</c:v>
                </c:pt>
                <c:pt idx="19">
                  <c:v>1.3164345905618494E-2</c:v>
                </c:pt>
                <c:pt idx="25">
                  <c:v>1.3165760098085788E-2</c:v>
                </c:pt>
                <c:pt idx="26">
                  <c:v>1.3166790780731442E-2</c:v>
                </c:pt>
                <c:pt idx="29">
                  <c:v>1.3166886658186853E-2</c:v>
                </c:pt>
                <c:pt idx="30">
                  <c:v>1.3167182280341033E-2</c:v>
                </c:pt>
                <c:pt idx="31">
                  <c:v>1.3167182280341033E-2</c:v>
                </c:pt>
                <c:pt idx="32">
                  <c:v>1.3167230219068737E-2</c:v>
                </c:pt>
                <c:pt idx="33">
                  <c:v>1.3167278157796442E-2</c:v>
                </c:pt>
                <c:pt idx="34">
                  <c:v>1.3177409208918073E-2</c:v>
                </c:pt>
                <c:pt idx="35">
                  <c:v>1.3179997900214136E-2</c:v>
                </c:pt>
                <c:pt idx="36">
                  <c:v>1.3180133726609299E-2</c:v>
                </c:pt>
                <c:pt idx="37">
                  <c:v>1.3182330918295774E-2</c:v>
                </c:pt>
                <c:pt idx="38">
                  <c:v>1.3182530662994543E-2</c:v>
                </c:pt>
                <c:pt idx="39">
                  <c:v>1.3182922162604133E-2</c:v>
                </c:pt>
                <c:pt idx="40">
                  <c:v>1.3183018040059542E-2</c:v>
                </c:pt>
                <c:pt idx="41">
                  <c:v>1.3183457478396837E-2</c:v>
                </c:pt>
                <c:pt idx="42">
                  <c:v>1.3183848978006427E-2</c:v>
                </c:pt>
                <c:pt idx="43">
                  <c:v>1.3183896916734132E-2</c:v>
                </c:pt>
                <c:pt idx="44">
                  <c:v>1.3184192538888312E-2</c:v>
                </c:pt>
                <c:pt idx="45">
                  <c:v>1.3184192538888312E-2</c:v>
                </c:pt>
                <c:pt idx="46">
                  <c:v>1.3184288416343722E-2</c:v>
                </c:pt>
                <c:pt idx="47">
                  <c:v>1.3184879660652082E-2</c:v>
                </c:pt>
                <c:pt idx="48">
                  <c:v>1.3185023476835197E-2</c:v>
                </c:pt>
                <c:pt idx="49">
                  <c:v>1.319676047533494E-2</c:v>
                </c:pt>
                <c:pt idx="50">
                  <c:v>1.3196768465122891E-2</c:v>
                </c:pt>
                <c:pt idx="51">
                  <c:v>1.319695223024576E-2</c:v>
                </c:pt>
                <c:pt idx="52">
                  <c:v>1.3196968209821662E-2</c:v>
                </c:pt>
                <c:pt idx="53">
                  <c:v>1.3197143985156579E-2</c:v>
                </c:pt>
                <c:pt idx="54">
                  <c:v>1.3197535484766168E-2</c:v>
                </c:pt>
                <c:pt idx="55">
                  <c:v>1.3197543474554119E-2</c:v>
                </c:pt>
                <c:pt idx="56">
                  <c:v>1.3198374412501004E-2</c:v>
                </c:pt>
                <c:pt idx="57">
                  <c:v>1.3199852523271905E-2</c:v>
                </c:pt>
                <c:pt idx="58">
                  <c:v>1.3216894740970986E-2</c:v>
                </c:pt>
                <c:pt idx="59">
                  <c:v>1.3231172492039088E-2</c:v>
                </c:pt>
                <c:pt idx="60">
                  <c:v>1.3233050092207529E-2</c:v>
                </c:pt>
                <c:pt idx="61">
                  <c:v>1.325135469640284E-2</c:v>
                </c:pt>
                <c:pt idx="62">
                  <c:v>1.3251945940711199E-2</c:v>
                </c:pt>
                <c:pt idx="63">
                  <c:v>1.325195393049915E-2</c:v>
                </c:pt>
                <c:pt idx="64">
                  <c:v>1.3253783591939886E-2</c:v>
                </c:pt>
                <c:pt idx="65">
                  <c:v>1.3253791581727837E-2</c:v>
                </c:pt>
                <c:pt idx="66">
                  <c:v>1.326797345534053E-2</c:v>
                </c:pt>
                <c:pt idx="67">
                  <c:v>1.3268213148979054E-2</c:v>
                </c:pt>
                <c:pt idx="68">
                  <c:v>1.3268293046858561E-2</c:v>
                </c:pt>
                <c:pt idx="69">
                  <c:v>1.3268748464771758E-2</c:v>
                </c:pt>
                <c:pt idx="70">
                  <c:v>1.3270713952607658E-2</c:v>
                </c:pt>
                <c:pt idx="71">
                  <c:v>1.3270761891335362E-2</c:v>
                </c:pt>
                <c:pt idx="72">
                  <c:v>1.3270769881123313E-2</c:v>
                </c:pt>
                <c:pt idx="73">
                  <c:v>1.3273118878780852E-2</c:v>
                </c:pt>
                <c:pt idx="74">
                  <c:v>1.3286549712326167E-2</c:v>
                </c:pt>
                <c:pt idx="75">
                  <c:v>1.3286557702114118E-2</c:v>
                </c:pt>
                <c:pt idx="76">
                  <c:v>1.3288635046981329E-2</c:v>
                </c:pt>
                <c:pt idx="77">
                  <c:v>1.328864303676928E-2</c:v>
                </c:pt>
                <c:pt idx="78">
                  <c:v>1.3291159819973785E-2</c:v>
                </c:pt>
                <c:pt idx="79">
                  <c:v>1.3301850156251972E-2</c:v>
                </c:pt>
                <c:pt idx="80">
                  <c:v>1.3304414878184184E-2</c:v>
                </c:pt>
                <c:pt idx="81">
                  <c:v>1.3305229836555167E-2</c:v>
                </c:pt>
                <c:pt idx="82">
                  <c:v>1.3321521014186873E-2</c:v>
                </c:pt>
                <c:pt idx="83">
                  <c:v>1.3323007114745723E-2</c:v>
                </c:pt>
                <c:pt idx="84">
                  <c:v>1.3330253852417109E-2</c:v>
                </c:pt>
                <c:pt idx="85">
                  <c:v>1.3339905516261691E-2</c:v>
                </c:pt>
                <c:pt idx="86">
                  <c:v>1.3340297015871281E-2</c:v>
                </c:pt>
                <c:pt idx="87">
                  <c:v>1.3340344954598985E-2</c:v>
                </c:pt>
                <c:pt idx="88">
                  <c:v>1.3343365094444393E-2</c:v>
                </c:pt>
                <c:pt idx="89">
                  <c:v>1.3345602235070621E-2</c:v>
                </c:pt>
                <c:pt idx="90">
                  <c:v>1.3345610224858572E-2</c:v>
                </c:pt>
                <c:pt idx="91">
                  <c:v>1.3356036898134381E-2</c:v>
                </c:pt>
                <c:pt idx="92">
                  <c:v>1.3359648282288148E-2</c:v>
                </c:pt>
                <c:pt idx="93">
                  <c:v>1.3360902678996426E-2</c:v>
                </c:pt>
                <c:pt idx="94">
                  <c:v>1.3360910668784377E-2</c:v>
                </c:pt>
                <c:pt idx="95">
                  <c:v>1.3373750258021332E-2</c:v>
                </c:pt>
                <c:pt idx="96">
                  <c:v>1.3375835592676494E-2</c:v>
                </c:pt>
                <c:pt idx="97">
                  <c:v>1.3377801080512394E-2</c:v>
                </c:pt>
                <c:pt idx="98">
                  <c:v>1.3377809070300345E-2</c:v>
                </c:pt>
                <c:pt idx="99">
                  <c:v>1.3378400314608704E-2</c:v>
                </c:pt>
                <c:pt idx="100">
                  <c:v>1.3378504181852066E-2</c:v>
                </c:pt>
                <c:pt idx="101">
                  <c:v>1.3379255221919441E-2</c:v>
                </c:pt>
                <c:pt idx="102">
                  <c:v>1.3380014251774769E-2</c:v>
                </c:pt>
                <c:pt idx="103">
                  <c:v>1.338002224156272E-2</c:v>
                </c:pt>
                <c:pt idx="104">
                  <c:v>1.3394020350052542E-2</c:v>
                </c:pt>
                <c:pt idx="105">
                  <c:v>1.3394763400331968E-2</c:v>
                </c:pt>
                <c:pt idx="106">
                  <c:v>1.3394771390119919E-2</c:v>
                </c:pt>
                <c:pt idx="107">
                  <c:v>1.3395059022486147E-2</c:v>
                </c:pt>
                <c:pt idx="108">
                  <c:v>1.3395067012274098E-2</c:v>
                </c:pt>
                <c:pt idx="109">
                  <c:v>1.3395266756972869E-2</c:v>
                </c:pt>
                <c:pt idx="110">
                  <c:v>1.339527474676082E-2</c:v>
                </c:pt>
                <c:pt idx="111">
                  <c:v>1.339724023459672E-2</c:v>
                </c:pt>
                <c:pt idx="112">
                  <c:v>1.3409600436556627E-2</c:v>
                </c:pt>
                <c:pt idx="113">
                  <c:v>1.3411238343086542E-2</c:v>
                </c:pt>
                <c:pt idx="114">
                  <c:v>1.3411246332874494E-2</c:v>
                </c:pt>
                <c:pt idx="115">
                  <c:v>1.3414090697384983E-2</c:v>
                </c:pt>
                <c:pt idx="116">
                  <c:v>1.3414090697384983E-2</c:v>
                </c:pt>
                <c:pt idx="117">
                  <c:v>1.3428592162515707E-2</c:v>
                </c:pt>
                <c:pt idx="118">
                  <c:v>1.3428600152303658E-2</c:v>
                </c:pt>
                <c:pt idx="119">
                  <c:v>1.3429375161734886E-2</c:v>
                </c:pt>
                <c:pt idx="120">
                  <c:v>1.3429383151522837E-2</c:v>
                </c:pt>
                <c:pt idx="121">
                  <c:v>1.343295458673685E-2</c:v>
                </c:pt>
                <c:pt idx="122">
                  <c:v>1.3432962576524802E-2</c:v>
                </c:pt>
                <c:pt idx="123">
                  <c:v>1.344830296939036E-2</c:v>
                </c:pt>
                <c:pt idx="124">
                  <c:v>1.3448310959178311E-2</c:v>
                </c:pt>
                <c:pt idx="125">
                  <c:v>1.3448454775361426E-2</c:v>
                </c:pt>
                <c:pt idx="126">
                  <c:v>1.3448462765149377E-2</c:v>
                </c:pt>
                <c:pt idx="127">
                  <c:v>1.3448798336243311E-2</c:v>
                </c:pt>
                <c:pt idx="128">
                  <c:v>1.3450020773799785E-2</c:v>
                </c:pt>
                <c:pt idx="129">
                  <c:v>1.346629597185559E-2</c:v>
                </c:pt>
                <c:pt idx="130">
                  <c:v>1.346630396164354E-2</c:v>
                </c:pt>
                <c:pt idx="131">
                  <c:v>1.3467222787257885E-2</c:v>
                </c:pt>
                <c:pt idx="132">
                  <c:v>1.3467470470684358E-2</c:v>
                </c:pt>
                <c:pt idx="133">
                  <c:v>1.3467478460472309E-2</c:v>
                </c:pt>
                <c:pt idx="134">
                  <c:v>1.3468692908240834E-2</c:v>
                </c:pt>
                <c:pt idx="135">
                  <c:v>1.3479191489608201E-2</c:v>
                </c:pt>
                <c:pt idx="136">
                  <c:v>1.3479598968793692E-2</c:v>
                </c:pt>
                <c:pt idx="137">
                  <c:v>1.3481804150268116E-2</c:v>
                </c:pt>
                <c:pt idx="138">
                  <c:v>1.3483402107858278E-2</c:v>
                </c:pt>
                <c:pt idx="139">
                  <c:v>1.3483410097646229E-2</c:v>
                </c:pt>
                <c:pt idx="140">
                  <c:v>1.3484720422870163E-2</c:v>
                </c:pt>
                <c:pt idx="141">
                  <c:v>1.3484728412658114E-2</c:v>
                </c:pt>
                <c:pt idx="142">
                  <c:v>1.3485263728450818E-2</c:v>
                </c:pt>
                <c:pt idx="143">
                  <c:v>1.3485271718238769E-2</c:v>
                </c:pt>
                <c:pt idx="144">
                  <c:v>1.3501690732477688E-2</c:v>
                </c:pt>
                <c:pt idx="145">
                  <c:v>1.3501994344419819E-2</c:v>
                </c:pt>
                <c:pt idx="146">
                  <c:v>1.3519236306817671E-2</c:v>
                </c:pt>
                <c:pt idx="147">
                  <c:v>1.3536901727976917E-2</c:v>
                </c:pt>
                <c:pt idx="148">
                  <c:v>1.3555014577261408E-2</c:v>
                </c:pt>
                <c:pt idx="149">
                  <c:v>1.3555022567049359E-2</c:v>
                </c:pt>
                <c:pt idx="150">
                  <c:v>1.355503055683731E-2</c:v>
                </c:pt>
                <c:pt idx="151">
                  <c:v>1.3570930234859427E-2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14E-4580-BC72-E341F195C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50616"/>
        <c:axId val="1"/>
      </c:scatterChart>
      <c:valAx>
        <c:axId val="796750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662668960644"/>
              <c:y val="0.841791044776119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036682615629984E-2"/>
              <c:y val="0.373134328358208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506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009602866627315"/>
          <c:y val="0.92238805970149251"/>
          <c:w val="0.66666767132577309"/>
          <c:h val="5.97014925373133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3021-2642 - O-C Diagr.</a:t>
            </a:r>
          </a:p>
        </c:rich>
      </c:tx>
      <c:layout>
        <c:manualLayout>
          <c:xMode val="edge"/>
          <c:yMode val="edge"/>
          <c:x val="0.28099195245222447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906854902912253"/>
          <c:w val="0.76859581671678956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187</c:v>
                </c:pt>
                <c:pt idx="1">
                  <c:v>187</c:v>
                </c:pt>
                <c:pt idx="2">
                  <c:v>190</c:v>
                </c:pt>
                <c:pt idx="3">
                  <c:v>190.5</c:v>
                </c:pt>
                <c:pt idx="4">
                  <c:v>190.5</c:v>
                </c:pt>
                <c:pt idx="5">
                  <c:v>288</c:v>
                </c:pt>
                <c:pt idx="6">
                  <c:v>291</c:v>
                </c:pt>
                <c:pt idx="7">
                  <c:v>1330</c:v>
                </c:pt>
                <c:pt idx="8">
                  <c:v>1354.5</c:v>
                </c:pt>
                <c:pt idx="9">
                  <c:v>1357.5</c:v>
                </c:pt>
                <c:pt idx="10">
                  <c:v>1376</c:v>
                </c:pt>
                <c:pt idx="11">
                  <c:v>1382</c:v>
                </c:pt>
                <c:pt idx="12">
                  <c:v>1428</c:v>
                </c:pt>
                <c:pt idx="13">
                  <c:v>2175.5</c:v>
                </c:pt>
                <c:pt idx="14">
                  <c:v>2356</c:v>
                </c:pt>
                <c:pt idx="15">
                  <c:v>6639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0">
                  <c:v>-7.7379999929689802E-3</c:v>
                </c:pt>
                <c:pt idx="2">
                  <c:v>1.2326000003668014E-2</c:v>
                </c:pt>
                <c:pt idx="3">
                  <c:v>-6.1300000379560515E-4</c:v>
                </c:pt>
                <c:pt idx="5">
                  <c:v>-5.8999999964726157E-3</c:v>
                </c:pt>
                <c:pt idx="6">
                  <c:v>1.2792000001354609E-2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D2-4BB8-8D00-BBFCA38259EB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0">
                    <c:v>0.01</c:v>
                  </c:pt>
                  <c:pt idx="1">
                    <c:v>6.9999999999999999E-4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4.0000000000000002E-4</c:v>
                  </c:pt>
                  <c:pt idx="5">
                    <c:v>0.01</c:v>
                  </c:pt>
                  <c:pt idx="6">
                    <c:v>0.01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1E-4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0">
                    <c:v>0.01</c:v>
                  </c:pt>
                  <c:pt idx="1">
                    <c:v>6.9999999999999999E-4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4.0000000000000002E-4</c:v>
                  </c:pt>
                  <c:pt idx="5">
                    <c:v>0.01</c:v>
                  </c:pt>
                  <c:pt idx="6">
                    <c:v>0.01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187</c:v>
                </c:pt>
                <c:pt idx="1">
                  <c:v>187</c:v>
                </c:pt>
                <c:pt idx="2">
                  <c:v>190</c:v>
                </c:pt>
                <c:pt idx="3">
                  <c:v>190.5</c:v>
                </c:pt>
                <c:pt idx="4">
                  <c:v>190.5</c:v>
                </c:pt>
                <c:pt idx="5">
                  <c:v>288</c:v>
                </c:pt>
                <c:pt idx="6">
                  <c:v>291</c:v>
                </c:pt>
                <c:pt idx="7">
                  <c:v>1330</c:v>
                </c:pt>
                <c:pt idx="8">
                  <c:v>1354.5</c:v>
                </c:pt>
                <c:pt idx="9">
                  <c:v>1357.5</c:v>
                </c:pt>
                <c:pt idx="10">
                  <c:v>1376</c:v>
                </c:pt>
                <c:pt idx="11">
                  <c:v>1382</c:v>
                </c:pt>
                <c:pt idx="12">
                  <c:v>1428</c:v>
                </c:pt>
                <c:pt idx="13">
                  <c:v>2175.5</c:v>
                </c:pt>
                <c:pt idx="14">
                  <c:v>2356</c:v>
                </c:pt>
                <c:pt idx="15">
                  <c:v>6639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13">
                  <c:v>-2.6104999997187406E-2</c:v>
                </c:pt>
                <c:pt idx="14">
                  <c:v>-2.8859999998530839E-2</c:v>
                </c:pt>
                <c:pt idx="15">
                  <c:v>-9.2590000000200234E-2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D2-4BB8-8D00-BBFCA38259EB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0.01</c:v>
                  </c:pt>
                  <c:pt idx="1">
                    <c:v>6.9999999999999999E-4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4.0000000000000002E-4</c:v>
                  </c:pt>
                  <c:pt idx="5">
                    <c:v>0.01</c:v>
                  </c:pt>
                  <c:pt idx="6">
                    <c:v>0.01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1E-4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0.01</c:v>
                  </c:pt>
                  <c:pt idx="1">
                    <c:v>6.9999999999999999E-4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4.0000000000000002E-4</c:v>
                  </c:pt>
                  <c:pt idx="5">
                    <c:v>0.01</c:v>
                  </c:pt>
                  <c:pt idx="6">
                    <c:v>0.01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187</c:v>
                </c:pt>
                <c:pt idx="1">
                  <c:v>187</c:v>
                </c:pt>
                <c:pt idx="2">
                  <c:v>190</c:v>
                </c:pt>
                <c:pt idx="3">
                  <c:v>190.5</c:v>
                </c:pt>
                <c:pt idx="4">
                  <c:v>190.5</c:v>
                </c:pt>
                <c:pt idx="5">
                  <c:v>288</c:v>
                </c:pt>
                <c:pt idx="6">
                  <c:v>291</c:v>
                </c:pt>
                <c:pt idx="7">
                  <c:v>1330</c:v>
                </c:pt>
                <c:pt idx="8">
                  <c:v>1354.5</c:v>
                </c:pt>
                <c:pt idx="9">
                  <c:v>1357.5</c:v>
                </c:pt>
                <c:pt idx="10">
                  <c:v>1376</c:v>
                </c:pt>
                <c:pt idx="11">
                  <c:v>1382</c:v>
                </c:pt>
                <c:pt idx="12">
                  <c:v>1428</c:v>
                </c:pt>
                <c:pt idx="13">
                  <c:v>2175.5</c:v>
                </c:pt>
                <c:pt idx="14">
                  <c:v>2356</c:v>
                </c:pt>
                <c:pt idx="15">
                  <c:v>6639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1">
                  <c:v>5.6300000069313683E-3</c:v>
                </c:pt>
                <c:pt idx="4">
                  <c:v>5.7450000022072345E-3</c:v>
                </c:pt>
                <c:pt idx="7">
                  <c:v>-1.7100000201025978E-2</c:v>
                </c:pt>
                <c:pt idx="8">
                  <c:v>-1.5594999917084351E-2</c:v>
                </c:pt>
                <c:pt idx="9">
                  <c:v>-1.6424999768787529E-2</c:v>
                </c:pt>
                <c:pt idx="10">
                  <c:v>-1.3959999996586703E-2</c:v>
                </c:pt>
                <c:pt idx="11">
                  <c:v>-1.6619999863905832E-2</c:v>
                </c:pt>
                <c:pt idx="12">
                  <c:v>-1.3679999785381369E-2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3D2-4BB8-8D00-BBFCA38259EB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0.01</c:v>
                  </c:pt>
                  <c:pt idx="1">
                    <c:v>6.9999999999999999E-4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4.0000000000000002E-4</c:v>
                  </c:pt>
                  <c:pt idx="5">
                    <c:v>0.01</c:v>
                  </c:pt>
                  <c:pt idx="6">
                    <c:v>0.01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0.01</c:v>
                  </c:pt>
                  <c:pt idx="1">
                    <c:v>6.9999999999999999E-4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4.0000000000000002E-4</c:v>
                  </c:pt>
                  <c:pt idx="5">
                    <c:v>0.01</c:v>
                  </c:pt>
                  <c:pt idx="6">
                    <c:v>0.01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187</c:v>
                </c:pt>
                <c:pt idx="1">
                  <c:v>187</c:v>
                </c:pt>
                <c:pt idx="2">
                  <c:v>190</c:v>
                </c:pt>
                <c:pt idx="3">
                  <c:v>190.5</c:v>
                </c:pt>
                <c:pt idx="4">
                  <c:v>190.5</c:v>
                </c:pt>
                <c:pt idx="5">
                  <c:v>288</c:v>
                </c:pt>
                <c:pt idx="6">
                  <c:v>291</c:v>
                </c:pt>
                <c:pt idx="7">
                  <c:v>1330</c:v>
                </c:pt>
                <c:pt idx="8">
                  <c:v>1354.5</c:v>
                </c:pt>
                <c:pt idx="9">
                  <c:v>1357.5</c:v>
                </c:pt>
                <c:pt idx="10">
                  <c:v>1376</c:v>
                </c:pt>
                <c:pt idx="11">
                  <c:v>1382</c:v>
                </c:pt>
                <c:pt idx="12">
                  <c:v>1428</c:v>
                </c:pt>
                <c:pt idx="13">
                  <c:v>2175.5</c:v>
                </c:pt>
                <c:pt idx="14">
                  <c:v>2356</c:v>
                </c:pt>
                <c:pt idx="15">
                  <c:v>6639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3D2-4BB8-8D00-BBFCA38259EB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0.01</c:v>
                  </c:pt>
                  <c:pt idx="1">
                    <c:v>6.9999999999999999E-4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4.0000000000000002E-4</c:v>
                  </c:pt>
                  <c:pt idx="5">
                    <c:v>0.01</c:v>
                  </c:pt>
                  <c:pt idx="6">
                    <c:v>0.01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0.01</c:v>
                  </c:pt>
                  <c:pt idx="1">
                    <c:v>6.9999999999999999E-4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4.0000000000000002E-4</c:v>
                  </c:pt>
                  <c:pt idx="5">
                    <c:v>0.01</c:v>
                  </c:pt>
                  <c:pt idx="6">
                    <c:v>0.01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187</c:v>
                </c:pt>
                <c:pt idx="1">
                  <c:v>187</c:v>
                </c:pt>
                <c:pt idx="2">
                  <c:v>190</c:v>
                </c:pt>
                <c:pt idx="3">
                  <c:v>190.5</c:v>
                </c:pt>
                <c:pt idx="4">
                  <c:v>190.5</c:v>
                </c:pt>
                <c:pt idx="5">
                  <c:v>288</c:v>
                </c:pt>
                <c:pt idx="6">
                  <c:v>291</c:v>
                </c:pt>
                <c:pt idx="7">
                  <c:v>1330</c:v>
                </c:pt>
                <c:pt idx="8">
                  <c:v>1354.5</c:v>
                </c:pt>
                <c:pt idx="9">
                  <c:v>1357.5</c:v>
                </c:pt>
                <c:pt idx="10">
                  <c:v>1376</c:v>
                </c:pt>
                <c:pt idx="11">
                  <c:v>1382</c:v>
                </c:pt>
                <c:pt idx="12">
                  <c:v>1428</c:v>
                </c:pt>
                <c:pt idx="13">
                  <c:v>2175.5</c:v>
                </c:pt>
                <c:pt idx="14">
                  <c:v>2356</c:v>
                </c:pt>
                <c:pt idx="15">
                  <c:v>6639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3D2-4BB8-8D00-BBFCA38259EB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0.01</c:v>
                  </c:pt>
                  <c:pt idx="1">
                    <c:v>6.9999999999999999E-4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4.0000000000000002E-4</c:v>
                  </c:pt>
                  <c:pt idx="5">
                    <c:v>0.01</c:v>
                  </c:pt>
                  <c:pt idx="6">
                    <c:v>0.01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0.01</c:v>
                  </c:pt>
                  <c:pt idx="1">
                    <c:v>6.9999999999999999E-4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4.0000000000000002E-4</c:v>
                  </c:pt>
                  <c:pt idx="5">
                    <c:v>0.01</c:v>
                  </c:pt>
                  <c:pt idx="6">
                    <c:v>0.01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187</c:v>
                </c:pt>
                <c:pt idx="1">
                  <c:v>187</c:v>
                </c:pt>
                <c:pt idx="2">
                  <c:v>190</c:v>
                </c:pt>
                <c:pt idx="3">
                  <c:v>190.5</c:v>
                </c:pt>
                <c:pt idx="4">
                  <c:v>190.5</c:v>
                </c:pt>
                <c:pt idx="5">
                  <c:v>288</c:v>
                </c:pt>
                <c:pt idx="6">
                  <c:v>291</c:v>
                </c:pt>
                <c:pt idx="7">
                  <c:v>1330</c:v>
                </c:pt>
                <c:pt idx="8">
                  <c:v>1354.5</c:v>
                </c:pt>
                <c:pt idx="9">
                  <c:v>1357.5</c:v>
                </c:pt>
                <c:pt idx="10">
                  <c:v>1376</c:v>
                </c:pt>
                <c:pt idx="11">
                  <c:v>1382</c:v>
                </c:pt>
                <c:pt idx="12">
                  <c:v>1428</c:v>
                </c:pt>
                <c:pt idx="13">
                  <c:v>2175.5</c:v>
                </c:pt>
                <c:pt idx="14">
                  <c:v>2356</c:v>
                </c:pt>
                <c:pt idx="15">
                  <c:v>6639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3D2-4BB8-8D00-BBFCA38259EB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0.01</c:v>
                  </c:pt>
                  <c:pt idx="1">
                    <c:v>6.9999999999999999E-4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4.0000000000000002E-4</c:v>
                  </c:pt>
                  <c:pt idx="5">
                    <c:v>0.01</c:v>
                  </c:pt>
                  <c:pt idx="6">
                    <c:v>0.01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0.01</c:v>
                  </c:pt>
                  <c:pt idx="1">
                    <c:v>6.9999999999999999E-4</c:v>
                  </c:pt>
                  <c:pt idx="2">
                    <c:v>0.01</c:v>
                  </c:pt>
                  <c:pt idx="3">
                    <c:v>0.01</c:v>
                  </c:pt>
                  <c:pt idx="4">
                    <c:v>4.0000000000000002E-4</c:v>
                  </c:pt>
                  <c:pt idx="5">
                    <c:v>0.01</c:v>
                  </c:pt>
                  <c:pt idx="6">
                    <c:v>0.01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187</c:v>
                </c:pt>
                <c:pt idx="1">
                  <c:v>187</c:v>
                </c:pt>
                <c:pt idx="2">
                  <c:v>190</c:v>
                </c:pt>
                <c:pt idx="3">
                  <c:v>190.5</c:v>
                </c:pt>
                <c:pt idx="4">
                  <c:v>190.5</c:v>
                </c:pt>
                <c:pt idx="5">
                  <c:v>288</c:v>
                </c:pt>
                <c:pt idx="6">
                  <c:v>291</c:v>
                </c:pt>
                <c:pt idx="7">
                  <c:v>1330</c:v>
                </c:pt>
                <c:pt idx="8">
                  <c:v>1354.5</c:v>
                </c:pt>
                <c:pt idx="9">
                  <c:v>1357.5</c:v>
                </c:pt>
                <c:pt idx="10">
                  <c:v>1376</c:v>
                </c:pt>
                <c:pt idx="11">
                  <c:v>1382</c:v>
                </c:pt>
                <c:pt idx="12">
                  <c:v>1428</c:v>
                </c:pt>
                <c:pt idx="13">
                  <c:v>2175.5</c:v>
                </c:pt>
                <c:pt idx="14">
                  <c:v>2356</c:v>
                </c:pt>
                <c:pt idx="15">
                  <c:v>6639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3D2-4BB8-8D00-BBFCA38259EB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187</c:v>
                </c:pt>
                <c:pt idx="1">
                  <c:v>187</c:v>
                </c:pt>
                <c:pt idx="2">
                  <c:v>190</c:v>
                </c:pt>
                <c:pt idx="3">
                  <c:v>190.5</c:v>
                </c:pt>
                <c:pt idx="4">
                  <c:v>190.5</c:v>
                </c:pt>
                <c:pt idx="5">
                  <c:v>288</c:v>
                </c:pt>
                <c:pt idx="6">
                  <c:v>291</c:v>
                </c:pt>
                <c:pt idx="7">
                  <c:v>1330</c:v>
                </c:pt>
                <c:pt idx="8">
                  <c:v>1354.5</c:v>
                </c:pt>
                <c:pt idx="9">
                  <c:v>1357.5</c:v>
                </c:pt>
                <c:pt idx="10">
                  <c:v>1376</c:v>
                </c:pt>
                <c:pt idx="11">
                  <c:v>1382</c:v>
                </c:pt>
                <c:pt idx="12">
                  <c:v>1428</c:v>
                </c:pt>
                <c:pt idx="13">
                  <c:v>2175.5</c:v>
                </c:pt>
                <c:pt idx="14">
                  <c:v>2356</c:v>
                </c:pt>
                <c:pt idx="15">
                  <c:v>6639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3.0519038322428379E-3</c:v>
                </c:pt>
                <c:pt idx="1">
                  <c:v>3.0519038322428379E-3</c:v>
                </c:pt>
                <c:pt idx="2">
                  <c:v>3.0071437651799588E-3</c:v>
                </c:pt>
                <c:pt idx="3">
                  <c:v>2.9996837540028124E-3</c:v>
                </c:pt>
                <c:pt idx="4">
                  <c:v>2.9996837540028124E-3</c:v>
                </c:pt>
                <c:pt idx="5">
                  <c:v>1.5449815744592397E-3</c:v>
                </c:pt>
                <c:pt idx="6">
                  <c:v>1.5002215073963605E-3</c:v>
                </c:pt>
                <c:pt idx="7">
                  <c:v>-1.4001681718714125E-2</c:v>
                </c:pt>
                <c:pt idx="8">
                  <c:v>-1.4367222266394305E-2</c:v>
                </c:pt>
                <c:pt idx="9">
                  <c:v>-1.4411982333457186E-2</c:v>
                </c:pt>
                <c:pt idx="10">
                  <c:v>-1.4688002747011607E-2</c:v>
                </c:pt>
                <c:pt idx="11">
                  <c:v>-1.4777522881137366E-2</c:v>
                </c:pt>
                <c:pt idx="12">
                  <c:v>-1.5463843909434845E-2</c:v>
                </c:pt>
                <c:pt idx="13">
                  <c:v>-2.6616560619268908E-2</c:v>
                </c:pt>
                <c:pt idx="14">
                  <c:v>-2.93096246542188E-2</c:v>
                </c:pt>
                <c:pt idx="15">
                  <c:v>-9.3212080397655953E-2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3D2-4BB8-8D00-BBFCA3825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55536"/>
        <c:axId val="1"/>
      </c:scatterChart>
      <c:valAx>
        <c:axId val="79675553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92605366477952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555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3.5123966942148761E-2"/>
          <c:y val="0.91925596256989606"/>
          <c:w val="0.99173640485022019"/>
          <c:h val="0.9813677638121320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66674</xdr:colOff>
      <xdr:row>0</xdr:row>
      <xdr:rowOff>0</xdr:rowOff>
    </xdr:from>
    <xdr:to>
      <xdr:col>17</xdr:col>
      <xdr:colOff>419099</xdr:colOff>
      <xdr:row>18</xdr:row>
      <xdr:rowOff>19050</xdr:rowOff>
    </xdr:to>
    <xdr:graphicFrame macro="">
      <xdr:nvGraphicFramePr>
        <xdr:cNvPr id="50180" name="Chart 1">
          <a:extLst>
            <a:ext uri="{FF2B5EF4-FFF2-40B4-BE49-F238E27FC236}">
              <a16:creationId xmlns:a16="http://schemas.microsoft.com/office/drawing/2014/main" id="{7F62ADE9-6E35-7722-53D7-0C504C4B81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561976</xdr:colOff>
      <xdr:row>0</xdr:row>
      <xdr:rowOff>1</xdr:rowOff>
    </xdr:from>
    <xdr:to>
      <xdr:col>27</xdr:col>
      <xdr:colOff>304801</xdr:colOff>
      <xdr:row>18</xdr:row>
      <xdr:rowOff>76201</xdr:rowOff>
    </xdr:to>
    <xdr:graphicFrame macro="">
      <xdr:nvGraphicFramePr>
        <xdr:cNvPr id="50181" name="Chart 3">
          <a:extLst>
            <a:ext uri="{FF2B5EF4-FFF2-40B4-BE49-F238E27FC236}">
              <a16:creationId xmlns:a16="http://schemas.microsoft.com/office/drawing/2014/main" id="{FD24805F-A170-2F80-1BC0-7B47DF01B2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0</xdr:row>
      <xdr:rowOff>114300</xdr:rowOff>
    </xdr:from>
    <xdr:to>
      <xdr:col>16</xdr:col>
      <xdr:colOff>342900</xdr:colOff>
      <xdr:row>18</xdr:row>
      <xdr:rowOff>133350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F7CDF8BF-6E07-2814-D259-D48D374F01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5672" TargetMode="External"/><Relationship Id="rId18" Type="http://schemas.openxmlformats.org/officeDocument/2006/relationships/hyperlink" Target="http://www.konkoly.hu/cgi-bin/IBVS?5677" TargetMode="External"/><Relationship Id="rId26" Type="http://schemas.openxmlformats.org/officeDocument/2006/relationships/hyperlink" Target="http://www.konkoly.hu/cgi-bin/IBVS?5870" TargetMode="External"/><Relationship Id="rId39" Type="http://schemas.openxmlformats.org/officeDocument/2006/relationships/hyperlink" Target="http://vsolj.cetus-net.org/vsoljno53.pdf" TargetMode="External"/><Relationship Id="rId21" Type="http://schemas.openxmlformats.org/officeDocument/2006/relationships/hyperlink" Target="http://vsolj.cetus-net.org/no45.pdf" TargetMode="External"/><Relationship Id="rId34" Type="http://schemas.openxmlformats.org/officeDocument/2006/relationships/hyperlink" Target="http://www.konkoly.hu/cgi-bin/IBVS?5894" TargetMode="External"/><Relationship Id="rId42" Type="http://schemas.openxmlformats.org/officeDocument/2006/relationships/hyperlink" Target="http://vsolj.cetus-net.org/vsoljno53.pdf" TargetMode="External"/><Relationship Id="rId47" Type="http://schemas.openxmlformats.org/officeDocument/2006/relationships/hyperlink" Target="http://www.bav-astro.de/sfs/BAVM_link.php?BAVMnr=220" TargetMode="External"/><Relationship Id="rId50" Type="http://schemas.openxmlformats.org/officeDocument/2006/relationships/hyperlink" Target="http://vsolj.cetus-net.org/vsoljno55.pdf" TargetMode="External"/><Relationship Id="rId55" Type="http://schemas.openxmlformats.org/officeDocument/2006/relationships/hyperlink" Target="http://www.konkoly.hu/cgi-bin/IBVS?6029" TargetMode="External"/><Relationship Id="rId63" Type="http://schemas.openxmlformats.org/officeDocument/2006/relationships/hyperlink" Target="http://vsolj.cetus-net.org/vsoljno59.pdf" TargetMode="External"/><Relationship Id="rId68" Type="http://schemas.openxmlformats.org/officeDocument/2006/relationships/hyperlink" Target="http://www.bav-astro.de/sfs/BAVM_link.php?BAVMnr=241" TargetMode="External"/><Relationship Id="rId7" Type="http://schemas.openxmlformats.org/officeDocument/2006/relationships/hyperlink" Target="http://www.bav-astro.de/sfs/BAVM_link.php?BAVMnr=172" TargetMode="External"/><Relationship Id="rId2" Type="http://schemas.openxmlformats.org/officeDocument/2006/relationships/hyperlink" Target="http://www.konkoly.hu/cgi-bin/IBVS?5021" TargetMode="External"/><Relationship Id="rId16" Type="http://schemas.openxmlformats.org/officeDocument/2006/relationships/hyperlink" Target="http://www.bav-astro.de/sfs/BAVM_link.php?BAVMnr=173" TargetMode="External"/><Relationship Id="rId29" Type="http://schemas.openxmlformats.org/officeDocument/2006/relationships/hyperlink" Target="http://www.konkoly.hu/cgi-bin/IBVS?5929" TargetMode="External"/><Relationship Id="rId1" Type="http://schemas.openxmlformats.org/officeDocument/2006/relationships/hyperlink" Target="http://www.konkoly.hu/cgi-bin/IBVS?5021" TargetMode="External"/><Relationship Id="rId6" Type="http://schemas.openxmlformats.org/officeDocument/2006/relationships/hyperlink" Target="http://www.konkoly.hu/cgi-bin/IBVS?5021" TargetMode="External"/><Relationship Id="rId11" Type="http://schemas.openxmlformats.org/officeDocument/2006/relationships/hyperlink" Target="http://vsolj.cetus-net.org/no44.pdf" TargetMode="External"/><Relationship Id="rId24" Type="http://schemas.openxmlformats.org/officeDocument/2006/relationships/hyperlink" Target="http://vsolj.cetus-net.org/no45.pdf" TargetMode="External"/><Relationship Id="rId32" Type="http://schemas.openxmlformats.org/officeDocument/2006/relationships/hyperlink" Target="http://www.konkoly.hu/cgi-bin/IBVS?5938" TargetMode="External"/><Relationship Id="rId37" Type="http://schemas.openxmlformats.org/officeDocument/2006/relationships/hyperlink" Target="http://www.bav-astro.de/sfs/BAVM_link.php?BAVMnr=214" TargetMode="External"/><Relationship Id="rId40" Type="http://schemas.openxmlformats.org/officeDocument/2006/relationships/hyperlink" Target="http://www.konkoly.hu/cgi-bin/IBVS?5992" TargetMode="External"/><Relationship Id="rId45" Type="http://schemas.openxmlformats.org/officeDocument/2006/relationships/hyperlink" Target="http://www.konkoly.hu/cgi-bin/IBVS?5992" TargetMode="External"/><Relationship Id="rId53" Type="http://schemas.openxmlformats.org/officeDocument/2006/relationships/hyperlink" Target="http://www.bav-astro.de/sfs/BAVM_link.php?BAVMnr=228" TargetMode="External"/><Relationship Id="rId58" Type="http://schemas.openxmlformats.org/officeDocument/2006/relationships/hyperlink" Target="http://vsolj.cetus-net.org/vsoljno56.pdf" TargetMode="External"/><Relationship Id="rId66" Type="http://schemas.openxmlformats.org/officeDocument/2006/relationships/hyperlink" Target="http://www.bav-astro.de/sfs/BAVM_link.php?BAVMnr=241" TargetMode="External"/><Relationship Id="rId5" Type="http://schemas.openxmlformats.org/officeDocument/2006/relationships/hyperlink" Target="http://www.konkoly.hu/cgi-bin/IBVS?5021" TargetMode="External"/><Relationship Id="rId15" Type="http://schemas.openxmlformats.org/officeDocument/2006/relationships/hyperlink" Target="http://www.konkoly.hu/cgi-bin/IBVS?5653" TargetMode="External"/><Relationship Id="rId23" Type="http://schemas.openxmlformats.org/officeDocument/2006/relationships/hyperlink" Target="http://www.konkoly.hu/cgi-bin/IBVS?5814" TargetMode="External"/><Relationship Id="rId28" Type="http://schemas.openxmlformats.org/officeDocument/2006/relationships/hyperlink" Target="http://www.konkoly.hu/cgi-bin/IBVS?5871" TargetMode="External"/><Relationship Id="rId36" Type="http://schemas.openxmlformats.org/officeDocument/2006/relationships/hyperlink" Target="http://www.konkoly.hu/cgi-bin/IBVS?5945" TargetMode="External"/><Relationship Id="rId49" Type="http://schemas.openxmlformats.org/officeDocument/2006/relationships/hyperlink" Target="http://vsolj.cetus-net.org/vsoljno55.pdf" TargetMode="External"/><Relationship Id="rId57" Type="http://schemas.openxmlformats.org/officeDocument/2006/relationships/hyperlink" Target="http://vsolj.cetus-net.org/vsoljno56.pdf" TargetMode="External"/><Relationship Id="rId61" Type="http://schemas.openxmlformats.org/officeDocument/2006/relationships/hyperlink" Target="http://vsolj.cetus-net.org/vsoljno59.pdf" TargetMode="External"/><Relationship Id="rId10" Type="http://schemas.openxmlformats.org/officeDocument/2006/relationships/hyperlink" Target="http://vsolj.cetus-net.org/no43.pdf" TargetMode="External"/><Relationship Id="rId19" Type="http://schemas.openxmlformats.org/officeDocument/2006/relationships/hyperlink" Target="http://www.konkoly.hu/cgi-bin/IBVS?5713" TargetMode="External"/><Relationship Id="rId31" Type="http://schemas.openxmlformats.org/officeDocument/2006/relationships/hyperlink" Target="http://www.konkoly.hu/cgi-bin/IBVS?5894" TargetMode="External"/><Relationship Id="rId44" Type="http://schemas.openxmlformats.org/officeDocument/2006/relationships/hyperlink" Target="http://www.bav-astro.de/sfs/BAVM_link.php?BAVMnr=220" TargetMode="External"/><Relationship Id="rId52" Type="http://schemas.openxmlformats.org/officeDocument/2006/relationships/hyperlink" Target="http://vsolj.cetus-net.org/vsoljno55.pdf" TargetMode="External"/><Relationship Id="rId60" Type="http://schemas.openxmlformats.org/officeDocument/2006/relationships/hyperlink" Target="http://vsolj.cetus-net.org/vsoljno59.pdf" TargetMode="External"/><Relationship Id="rId65" Type="http://schemas.openxmlformats.org/officeDocument/2006/relationships/hyperlink" Target="http://www.bav-astro.de/sfs/BAVM_link.php?BAVMnr=238" TargetMode="External"/><Relationship Id="rId4" Type="http://schemas.openxmlformats.org/officeDocument/2006/relationships/hyperlink" Target="http://www.konkoly.hu/cgi-bin/IBVS?5021" TargetMode="External"/><Relationship Id="rId9" Type="http://schemas.openxmlformats.org/officeDocument/2006/relationships/hyperlink" Target="http://vsolj.cetus-net.org/no43.pdf" TargetMode="External"/><Relationship Id="rId14" Type="http://schemas.openxmlformats.org/officeDocument/2006/relationships/hyperlink" Target="http://vsolj.cetus-net.org/no44.pdf" TargetMode="External"/><Relationship Id="rId22" Type="http://schemas.openxmlformats.org/officeDocument/2006/relationships/hyperlink" Target="http://vsolj.cetus-net.org/no45.pdf" TargetMode="External"/><Relationship Id="rId27" Type="http://schemas.openxmlformats.org/officeDocument/2006/relationships/hyperlink" Target="http://vsolj.cetus-net.org/no48.pdf" TargetMode="External"/><Relationship Id="rId30" Type="http://schemas.openxmlformats.org/officeDocument/2006/relationships/hyperlink" Target="http://www.konkoly.hu/cgi-bin/IBVS?5894" TargetMode="External"/><Relationship Id="rId35" Type="http://schemas.openxmlformats.org/officeDocument/2006/relationships/hyperlink" Target="http://www.konkoly.hu/cgi-bin/IBVS?5974" TargetMode="External"/><Relationship Id="rId43" Type="http://schemas.openxmlformats.org/officeDocument/2006/relationships/hyperlink" Target="http://vsolj.cetus-net.org/vsoljno53.pdf" TargetMode="External"/><Relationship Id="rId48" Type="http://schemas.openxmlformats.org/officeDocument/2006/relationships/hyperlink" Target="http://www.konkoly.hu/cgi-bin/IBVS?6029" TargetMode="External"/><Relationship Id="rId56" Type="http://schemas.openxmlformats.org/officeDocument/2006/relationships/hyperlink" Target="http://www.bav-astro.de/sfs/BAVM_link.php?BAVMnr=234" TargetMode="External"/><Relationship Id="rId64" Type="http://schemas.openxmlformats.org/officeDocument/2006/relationships/hyperlink" Target="http://www.bav-astro.de/sfs/BAVM_link.php?BAVMnr=238" TargetMode="External"/><Relationship Id="rId69" Type="http://schemas.openxmlformats.org/officeDocument/2006/relationships/hyperlink" Target="http://www.bav-astro.de/sfs/BAVM_link.php?BAVMnr=241" TargetMode="External"/><Relationship Id="rId8" Type="http://schemas.openxmlformats.org/officeDocument/2006/relationships/hyperlink" Target="http://www.bav-astro.de/sfs/BAVM_link.php?BAVMnr=172" TargetMode="External"/><Relationship Id="rId51" Type="http://schemas.openxmlformats.org/officeDocument/2006/relationships/hyperlink" Target="http://vsolj.cetus-net.org/vsoljno55.pdf" TargetMode="External"/><Relationship Id="rId3" Type="http://schemas.openxmlformats.org/officeDocument/2006/relationships/hyperlink" Target="http://www.konkoly.hu/cgi-bin/IBVS?5021" TargetMode="External"/><Relationship Id="rId12" Type="http://schemas.openxmlformats.org/officeDocument/2006/relationships/hyperlink" Target="http://vsolj.cetus-net.org/no44.pdf" TargetMode="External"/><Relationship Id="rId17" Type="http://schemas.openxmlformats.org/officeDocument/2006/relationships/hyperlink" Target="http://www.bav-astro.de/sfs/BAVM_link.php?BAVMnr=173" TargetMode="External"/><Relationship Id="rId25" Type="http://schemas.openxmlformats.org/officeDocument/2006/relationships/hyperlink" Target="http://www.konkoly.hu/cgi-bin/IBVS?5820" TargetMode="External"/><Relationship Id="rId33" Type="http://schemas.openxmlformats.org/officeDocument/2006/relationships/hyperlink" Target="http://www.konkoly.hu/cgi-bin/IBVS?5894" TargetMode="External"/><Relationship Id="rId38" Type="http://schemas.openxmlformats.org/officeDocument/2006/relationships/hyperlink" Target="http://www.bav-astro.de/sfs/BAVM_link.php?BAVMnr=214" TargetMode="External"/><Relationship Id="rId46" Type="http://schemas.openxmlformats.org/officeDocument/2006/relationships/hyperlink" Target="http://www.bav-astro.de/sfs/BAVM_link.php?BAVMnr=220" TargetMode="External"/><Relationship Id="rId59" Type="http://schemas.openxmlformats.org/officeDocument/2006/relationships/hyperlink" Target="http://var.astro.cz/oejv/issues/oejv0160.pdf" TargetMode="External"/><Relationship Id="rId67" Type="http://schemas.openxmlformats.org/officeDocument/2006/relationships/hyperlink" Target="http://www.bav-astro.de/sfs/BAVM_link.php?BAVMnr=241" TargetMode="External"/><Relationship Id="rId20" Type="http://schemas.openxmlformats.org/officeDocument/2006/relationships/hyperlink" Target="http://www.konkoly.hu/cgi-bin/IBVS?5713" TargetMode="External"/><Relationship Id="rId41" Type="http://schemas.openxmlformats.org/officeDocument/2006/relationships/hyperlink" Target="http://vsolj.cetus-net.org/vsoljno53.pdf" TargetMode="External"/><Relationship Id="rId54" Type="http://schemas.openxmlformats.org/officeDocument/2006/relationships/hyperlink" Target="http://www.bav-astro.de/sfs/BAVM_link.php?BAVMnr=228" TargetMode="External"/><Relationship Id="rId62" Type="http://schemas.openxmlformats.org/officeDocument/2006/relationships/hyperlink" Target="http://vsolj.cetus-net.org/vsoljno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64"/>
  <sheetViews>
    <sheetView tabSelected="1" workbookViewId="0">
      <pane xSplit="14" ySplit="22" topLeftCell="O159" activePane="bottomRight" state="frozen"/>
      <selection pane="topRight" activeCell="O1" sqref="O1"/>
      <selection pane="bottomLeft" activeCell="A23" sqref="A23"/>
      <selection pane="bottomRight" activeCell="E10" sqref="E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6" ht="20.25" x14ac:dyDescent="0.2">
      <c r="A1" s="37" t="s">
        <v>57</v>
      </c>
      <c r="B1" s="22"/>
      <c r="C1" s="24"/>
      <c r="E1" s="22"/>
      <c r="F1" s="22"/>
    </row>
    <row r="2" spans="1:6" x14ac:dyDescent="0.2">
      <c r="A2" s="23" t="s">
        <v>28</v>
      </c>
      <c r="B2" s="41" t="s">
        <v>49</v>
      </c>
      <c r="C2" s="23" t="s">
        <v>41</v>
      </c>
      <c r="E2" s="22"/>
      <c r="F2" s="22"/>
    </row>
    <row r="3" spans="1:6" ht="13.5" thickBot="1" x14ac:dyDescent="0.25"/>
    <row r="4" spans="1:6" ht="13.5" thickBot="1" x14ac:dyDescent="0.25">
      <c r="A4" s="7" t="s">
        <v>3</v>
      </c>
      <c r="C4" s="28" t="s">
        <v>37</v>
      </c>
      <c r="D4" s="29" t="s">
        <v>37</v>
      </c>
    </row>
    <row r="5" spans="1:6" x14ac:dyDescent="0.2">
      <c r="A5" s="53" t="s">
        <v>58</v>
      </c>
      <c r="B5" s="23"/>
      <c r="C5" s="54">
        <v>-9.5</v>
      </c>
      <c r="D5" s="23" t="s">
        <v>59</v>
      </c>
    </row>
    <row r="6" spans="1:6" x14ac:dyDescent="0.2">
      <c r="A6" s="7" t="s">
        <v>4</v>
      </c>
    </row>
    <row r="7" spans="1:6" x14ac:dyDescent="0.2">
      <c r="A7" s="22" t="s">
        <v>5</v>
      </c>
      <c r="B7" s="22"/>
      <c r="C7" s="22">
        <v>51244.6</v>
      </c>
    </row>
    <row r="8" spans="1:6" x14ac:dyDescent="0.2">
      <c r="A8" s="22" t="s">
        <v>6</v>
      </c>
      <c r="B8" s="22"/>
      <c r="C8" s="22">
        <v>0.32689507997764566</v>
      </c>
    </row>
    <row r="9" spans="1:6" x14ac:dyDescent="0.2">
      <c r="A9" s="67" t="s">
        <v>65</v>
      </c>
      <c r="B9" s="68">
        <v>120</v>
      </c>
      <c r="C9" s="66" t="str">
        <f>"F"&amp;B9</f>
        <v>F120</v>
      </c>
      <c r="D9" s="38" t="str">
        <f>"G"&amp;B9</f>
        <v>G120</v>
      </c>
    </row>
    <row r="10" spans="1:6" ht="13.5" thickBot="1" x14ac:dyDescent="0.25">
      <c r="A10" s="23"/>
      <c r="B10" s="23"/>
      <c r="C10" s="6" t="s">
        <v>23</v>
      </c>
      <c r="D10" s="6" t="s">
        <v>24</v>
      </c>
      <c r="E10" s="23"/>
    </row>
    <row r="11" spans="1:6" x14ac:dyDescent="0.2">
      <c r="A11" s="23" t="s">
        <v>18</v>
      </c>
      <c r="B11" s="23"/>
      <c r="C11" s="65">
        <f ca="1">INTERCEPT(INDIRECT($D$9):G973,INDIRECT($C$9):F973)</f>
        <v>1.3162204642447677E-2</v>
      </c>
      <c r="D11" s="5"/>
      <c r="E11" s="23"/>
    </row>
    <row r="12" spans="1:6" x14ac:dyDescent="0.2">
      <c r="A12" s="23" t="s">
        <v>19</v>
      </c>
      <c r="B12" s="23"/>
      <c r="C12" s="65">
        <f ca="1">SLOPE(INDIRECT($D$9):G973,INDIRECT($C$9):F973)</f>
        <v>1.5979575901624424E-8</v>
      </c>
      <c r="D12" s="5"/>
      <c r="E12" s="23"/>
    </row>
    <row r="13" spans="1:6" x14ac:dyDescent="0.2">
      <c r="A13" s="23" t="s">
        <v>22</v>
      </c>
      <c r="B13" s="23"/>
      <c r="C13" s="5" t="s">
        <v>16</v>
      </c>
    </row>
    <row r="14" spans="1:6" x14ac:dyDescent="0.2">
      <c r="A14" s="23"/>
      <c r="B14" s="23"/>
      <c r="C14" s="23"/>
    </row>
    <row r="15" spans="1:6" x14ac:dyDescent="0.2">
      <c r="A15" s="55" t="s">
        <v>20</v>
      </c>
      <c r="B15" s="23"/>
      <c r="C15" s="56">
        <f ca="1">(C7+C11)+(C8+C12)*INT(MAX(F21:F3514))</f>
        <v>59605.935926598453</v>
      </c>
      <c r="E15" s="57" t="s">
        <v>73</v>
      </c>
      <c r="F15" s="54">
        <v>1</v>
      </c>
    </row>
    <row r="16" spans="1:6" x14ac:dyDescent="0.2">
      <c r="A16" s="26" t="s">
        <v>7</v>
      </c>
      <c r="B16" s="23"/>
      <c r="C16" s="59">
        <f ca="1">+C8+C12</f>
        <v>0.32689509595722155</v>
      </c>
      <c r="E16" s="57" t="s">
        <v>60</v>
      </c>
      <c r="F16" s="58">
        <f ca="1">NOW()+15018.5+$C$5/24</f>
        <v>60339.726488194443</v>
      </c>
    </row>
    <row r="17" spans="1:21" ht="13.5" thickBot="1" x14ac:dyDescent="0.25">
      <c r="A17" s="57" t="s">
        <v>53</v>
      </c>
      <c r="B17" s="23"/>
      <c r="C17" s="23">
        <f>COUNT(C21:C2172)</f>
        <v>152</v>
      </c>
      <c r="E17" s="57" t="s">
        <v>74</v>
      </c>
      <c r="F17" s="58">
        <f ca="1">ROUND(2*(F16-$C$7)/$C$8,0)/2+F15</f>
        <v>27824</v>
      </c>
    </row>
    <row r="18" spans="1:21" ht="14.25" thickTop="1" thickBot="1" x14ac:dyDescent="0.25">
      <c r="A18" s="26" t="s">
        <v>8</v>
      </c>
      <c r="B18" s="23"/>
      <c r="C18" s="61">
        <f ca="1">+C15</f>
        <v>59605.935926598453</v>
      </c>
      <c r="D18" s="62">
        <f ca="1">+C16</f>
        <v>0.32689509595722155</v>
      </c>
      <c r="E18" s="57" t="s">
        <v>61</v>
      </c>
      <c r="F18" s="38">
        <f ca="1">ROUND(2*(F16-$C$15)/$C$16,0)/2+F15</f>
        <v>2245.5</v>
      </c>
    </row>
    <row r="19" spans="1:21" ht="13.5" thickTop="1" x14ac:dyDescent="0.2">
      <c r="E19" s="57" t="s">
        <v>62</v>
      </c>
      <c r="F19" s="60">
        <f ca="1">+$C$15+$C$16*F18-15018.5-$C$5/24</f>
        <v>45321.874697903731</v>
      </c>
      <c r="U19" s="78"/>
    </row>
    <row r="20" spans="1:21" ht="13.5" thickBot="1" x14ac:dyDescent="0.25">
      <c r="A20" s="6" t="s">
        <v>9</v>
      </c>
      <c r="B20" s="6" t="s">
        <v>10</v>
      </c>
      <c r="C20" s="6" t="s">
        <v>11</v>
      </c>
      <c r="D20" s="6" t="s">
        <v>15</v>
      </c>
      <c r="E20" s="6" t="s">
        <v>12</v>
      </c>
      <c r="F20" s="6" t="s">
        <v>13</v>
      </c>
      <c r="G20" s="6" t="s">
        <v>14</v>
      </c>
      <c r="H20" s="9" t="s">
        <v>95</v>
      </c>
      <c r="I20" s="9" t="s">
        <v>98</v>
      </c>
      <c r="J20" s="9" t="s">
        <v>92</v>
      </c>
      <c r="K20" s="9" t="s">
        <v>90</v>
      </c>
      <c r="L20" s="9" t="s">
        <v>29</v>
      </c>
      <c r="M20" s="9" t="s">
        <v>30</v>
      </c>
      <c r="N20" s="9" t="s">
        <v>31</v>
      </c>
      <c r="O20" s="9" t="s">
        <v>26</v>
      </c>
      <c r="P20" s="8" t="s">
        <v>25</v>
      </c>
      <c r="Q20" s="6" t="s">
        <v>17</v>
      </c>
      <c r="R20" s="6"/>
      <c r="S20" s="6"/>
      <c r="T20" s="6"/>
      <c r="U20" s="79" t="s">
        <v>83</v>
      </c>
    </row>
    <row r="21" spans="1:21" x14ac:dyDescent="0.2">
      <c r="A21" s="100" t="s">
        <v>104</v>
      </c>
      <c r="B21" s="102" t="s">
        <v>35</v>
      </c>
      <c r="C21" s="104">
        <v>50571.546999999999</v>
      </c>
      <c r="D21" s="104" t="s">
        <v>98</v>
      </c>
      <c r="E21">
        <f t="shared" ref="E21:E52" si="0">+(C21-C$7)/C$8</f>
        <v>-2058.9266747178508</v>
      </c>
      <c r="F21">
        <f t="shared" ref="F21:F52" si="1">ROUND(2*E21,0)/2</f>
        <v>-2059</v>
      </c>
      <c r="G21">
        <f t="shared" ref="G21:G52" si="2">C21-($C$7+$C$8*$F21)</f>
        <v>2.3969673973624595E-2</v>
      </c>
      <c r="I21">
        <f t="shared" ref="I21:I40" si="3">+G21</f>
        <v>2.3969673973624595E-2</v>
      </c>
      <c r="O21">
        <f t="shared" ref="O21:O40" ca="1" si="4">+C$11+C$12*$F21</f>
        <v>1.3129302695666232E-2</v>
      </c>
      <c r="Q21" s="1">
        <f t="shared" ref="Q21:Q52" si="5">+C21-15018.5</f>
        <v>35553.046999999999</v>
      </c>
      <c r="R21" s="1"/>
      <c r="S21" s="1"/>
      <c r="T21" s="1"/>
    </row>
    <row r="22" spans="1:21" x14ac:dyDescent="0.2">
      <c r="A22" s="98" t="s">
        <v>104</v>
      </c>
      <c r="B22" s="101" t="s">
        <v>35</v>
      </c>
      <c r="C22" s="103">
        <v>50594.415000000001</v>
      </c>
      <c r="D22" s="103" t="s">
        <v>98</v>
      </c>
      <c r="E22">
        <f t="shared" si="0"/>
        <v>-1988.9715074465478</v>
      </c>
      <c r="F22">
        <f t="shared" si="1"/>
        <v>-1989</v>
      </c>
      <c r="G22">
        <f t="shared" si="2"/>
        <v>9.3140755416243337E-3</v>
      </c>
      <c r="I22">
        <f t="shared" si="3"/>
        <v>9.3140755416243337E-3</v>
      </c>
      <c r="O22">
        <f t="shared" ca="1" si="4"/>
        <v>1.3130421265979346E-2</v>
      </c>
      <c r="Q22" s="1">
        <f t="shared" si="5"/>
        <v>35575.915000000001</v>
      </c>
      <c r="R22" s="1"/>
      <c r="S22" s="1"/>
      <c r="T22" s="1"/>
    </row>
    <row r="23" spans="1:21" x14ac:dyDescent="0.2">
      <c r="A23" s="98" t="s">
        <v>104</v>
      </c>
      <c r="B23" s="101" t="s">
        <v>36</v>
      </c>
      <c r="C23" s="103">
        <v>50599.499000000003</v>
      </c>
      <c r="D23" s="103" t="s">
        <v>98</v>
      </c>
      <c r="E23">
        <f t="shared" si="0"/>
        <v>-1973.4191167518018</v>
      </c>
      <c r="F23">
        <f t="shared" si="1"/>
        <v>-1973.5</v>
      </c>
      <c r="G23">
        <f t="shared" si="2"/>
        <v>2.6440335888764821E-2</v>
      </c>
      <c r="I23">
        <f t="shared" si="3"/>
        <v>2.6440335888764821E-2</v>
      </c>
      <c r="O23">
        <f t="shared" ca="1" si="4"/>
        <v>1.3130668949405821E-2</v>
      </c>
      <c r="Q23" s="1">
        <f t="shared" si="5"/>
        <v>35580.999000000003</v>
      </c>
      <c r="R23" s="1"/>
      <c r="S23" s="1"/>
      <c r="T23" s="1"/>
    </row>
    <row r="24" spans="1:21" x14ac:dyDescent="0.2">
      <c r="A24" s="98" t="s">
        <v>104</v>
      </c>
      <c r="B24" s="101" t="s">
        <v>36</v>
      </c>
      <c r="C24" s="103">
        <v>50600.485999999997</v>
      </c>
      <c r="D24" s="103" t="s">
        <v>98</v>
      </c>
      <c r="E24">
        <f t="shared" si="0"/>
        <v>-1970.399799360848</v>
      </c>
      <c r="F24">
        <f t="shared" si="1"/>
        <v>-1970.5</v>
      </c>
      <c r="G24">
        <f t="shared" si="2"/>
        <v>3.2755095948232338E-2</v>
      </c>
      <c r="I24">
        <f t="shared" si="3"/>
        <v>3.2755095948232338E-2</v>
      </c>
      <c r="O24">
        <f t="shared" ca="1" si="4"/>
        <v>1.3130716888133526E-2</v>
      </c>
      <c r="Q24" s="1">
        <f t="shared" si="5"/>
        <v>35581.985999999997</v>
      </c>
      <c r="R24" s="1"/>
      <c r="S24" s="1"/>
      <c r="T24" s="1"/>
    </row>
    <row r="25" spans="1:21" x14ac:dyDescent="0.2">
      <c r="A25" s="98" t="s">
        <v>104</v>
      </c>
      <c r="B25" s="101" t="s">
        <v>35</v>
      </c>
      <c r="C25" s="103">
        <v>50608.483999999997</v>
      </c>
      <c r="D25" s="103" t="s">
        <v>98</v>
      </c>
      <c r="E25">
        <f t="shared" si="0"/>
        <v>-1945.9332335118102</v>
      </c>
      <c r="F25">
        <f t="shared" si="1"/>
        <v>-1946</v>
      </c>
      <c r="G25">
        <f t="shared" si="2"/>
        <v>2.1825636496942025E-2</v>
      </c>
      <c r="I25">
        <f t="shared" si="3"/>
        <v>2.1825636496942025E-2</v>
      </c>
      <c r="O25">
        <f t="shared" ca="1" si="4"/>
        <v>1.3131108387743116E-2</v>
      </c>
      <c r="Q25" s="1">
        <f t="shared" si="5"/>
        <v>35589.983999999997</v>
      </c>
      <c r="R25" s="1"/>
      <c r="S25" s="1"/>
      <c r="T25" s="1"/>
    </row>
    <row r="26" spans="1:21" x14ac:dyDescent="0.2">
      <c r="A26" s="98" t="s">
        <v>104</v>
      </c>
      <c r="B26" s="101" t="s">
        <v>35</v>
      </c>
      <c r="C26" s="103">
        <v>50629.394999999997</v>
      </c>
      <c r="D26" s="103" t="s">
        <v>98</v>
      </c>
      <c r="E26">
        <f t="shared" si="0"/>
        <v>-1881.9646965689169</v>
      </c>
      <c r="F26">
        <f t="shared" si="1"/>
        <v>-1882</v>
      </c>
      <c r="G26">
        <f t="shared" si="2"/>
        <v>1.1540517924004234E-2</v>
      </c>
      <c r="I26">
        <f t="shared" si="3"/>
        <v>1.1540517924004234E-2</v>
      </c>
      <c r="O26">
        <f t="shared" ca="1" si="4"/>
        <v>1.3132131080600819E-2</v>
      </c>
      <c r="Q26" s="1">
        <f t="shared" si="5"/>
        <v>35610.894999999997</v>
      </c>
      <c r="R26" s="1"/>
      <c r="S26" s="1"/>
      <c r="T26" s="1"/>
    </row>
    <row r="27" spans="1:21" x14ac:dyDescent="0.2">
      <c r="A27" s="98" t="s">
        <v>104</v>
      </c>
      <c r="B27" s="101" t="s">
        <v>36</v>
      </c>
      <c r="C27" s="103">
        <v>50636.442000000003</v>
      </c>
      <c r="D27" s="103" t="s">
        <v>98</v>
      </c>
      <c r="E27">
        <f t="shared" si="0"/>
        <v>-1860.4073210327424</v>
      </c>
      <c r="F27">
        <f t="shared" si="1"/>
        <v>-1860.5</v>
      </c>
      <c r="G27">
        <f t="shared" si="2"/>
        <v>3.0296298413304612E-2</v>
      </c>
      <c r="I27">
        <f t="shared" si="3"/>
        <v>3.0296298413304612E-2</v>
      </c>
      <c r="O27">
        <f t="shared" ca="1" si="4"/>
        <v>1.3132474641482705E-2</v>
      </c>
      <c r="Q27" s="1">
        <f t="shared" si="5"/>
        <v>35617.942000000003</v>
      </c>
      <c r="R27" s="1"/>
      <c r="S27" s="1"/>
      <c r="T27" s="1"/>
    </row>
    <row r="28" spans="1:21" x14ac:dyDescent="0.2">
      <c r="A28" s="98" t="s">
        <v>104</v>
      </c>
      <c r="B28" s="101" t="s">
        <v>36</v>
      </c>
      <c r="C28" s="103">
        <v>50637.394999999997</v>
      </c>
      <c r="D28" s="103" t="s">
        <v>98</v>
      </c>
      <c r="E28">
        <f t="shared" si="0"/>
        <v>-1857.4920125488727</v>
      </c>
      <c r="F28">
        <f t="shared" si="1"/>
        <v>-1857.5</v>
      </c>
      <c r="G28">
        <f t="shared" si="2"/>
        <v>2.6110584731213748E-3</v>
      </c>
      <c r="I28">
        <f t="shared" si="3"/>
        <v>2.6110584731213748E-3</v>
      </c>
      <c r="O28">
        <f t="shared" ca="1" si="4"/>
        <v>1.313252258021041E-2</v>
      </c>
      <c r="Q28" s="1">
        <f t="shared" si="5"/>
        <v>35618.894999999997</v>
      </c>
      <c r="R28" s="1"/>
      <c r="S28" s="1"/>
      <c r="T28" s="1"/>
    </row>
    <row r="29" spans="1:21" x14ac:dyDescent="0.2">
      <c r="A29" s="98" t="s">
        <v>104</v>
      </c>
      <c r="B29" s="101" t="s">
        <v>36</v>
      </c>
      <c r="C29" s="103">
        <v>50639.394</v>
      </c>
      <c r="D29" s="103" t="s">
        <v>98</v>
      </c>
      <c r="E29">
        <f t="shared" si="0"/>
        <v>-1851.3769006293537</v>
      </c>
      <c r="F29">
        <f t="shared" si="1"/>
        <v>-1851.5</v>
      </c>
      <c r="G29">
        <f t="shared" si="2"/>
        <v>4.0240578615339473E-2</v>
      </c>
      <c r="I29">
        <f t="shared" si="3"/>
        <v>4.0240578615339473E-2</v>
      </c>
      <c r="O29">
        <f t="shared" ca="1" si="4"/>
        <v>1.3132618457665819E-2</v>
      </c>
      <c r="Q29" s="1">
        <f t="shared" si="5"/>
        <v>35620.894</v>
      </c>
      <c r="R29" s="1"/>
      <c r="S29" s="1"/>
      <c r="T29" s="1"/>
    </row>
    <row r="30" spans="1:21" x14ac:dyDescent="0.2">
      <c r="A30" s="98" t="s">
        <v>104</v>
      </c>
      <c r="B30" s="101" t="s">
        <v>35</v>
      </c>
      <c r="C30" s="103">
        <v>50951.41</v>
      </c>
      <c r="D30" s="103" t="s">
        <v>98</v>
      </c>
      <c r="E30">
        <f t="shared" si="0"/>
        <v>-896.89327847957975</v>
      </c>
      <c r="F30">
        <f t="shared" si="1"/>
        <v>-897</v>
      </c>
      <c r="G30">
        <f t="shared" si="2"/>
        <v>3.4886739951616619E-2</v>
      </c>
      <c r="I30">
        <f t="shared" si="3"/>
        <v>3.4886739951616619E-2</v>
      </c>
      <c r="O30">
        <f t="shared" ca="1" si="4"/>
        <v>1.314787096286392E-2</v>
      </c>
      <c r="Q30" s="1">
        <f t="shared" si="5"/>
        <v>35932.910000000003</v>
      </c>
      <c r="R30" s="1"/>
      <c r="S30" s="1"/>
      <c r="T30" s="1"/>
    </row>
    <row r="31" spans="1:21" x14ac:dyDescent="0.2">
      <c r="A31" s="98" t="s">
        <v>104</v>
      </c>
      <c r="B31" s="101" t="s">
        <v>36</v>
      </c>
      <c r="C31" s="103">
        <v>50957.446000000004</v>
      </c>
      <c r="D31" s="103" t="s">
        <v>98</v>
      </c>
      <c r="E31">
        <f t="shared" si="0"/>
        <v>-878.42863838645621</v>
      </c>
      <c r="F31">
        <f t="shared" si="1"/>
        <v>-878.5</v>
      </c>
      <c r="G31">
        <f t="shared" si="2"/>
        <v>2.3327760369284078E-2</v>
      </c>
      <c r="I31">
        <f t="shared" si="3"/>
        <v>2.3327760369284078E-2</v>
      </c>
      <c r="O31">
        <f t="shared" ca="1" si="4"/>
        <v>1.3148166585018099E-2</v>
      </c>
      <c r="Q31" s="1">
        <f t="shared" si="5"/>
        <v>35938.946000000004</v>
      </c>
      <c r="R31" s="1"/>
      <c r="S31" s="1"/>
      <c r="T31" s="1"/>
    </row>
    <row r="32" spans="1:21" x14ac:dyDescent="0.2">
      <c r="A32" s="98" t="s">
        <v>104</v>
      </c>
      <c r="B32" s="96" t="s">
        <v>35</v>
      </c>
      <c r="C32" s="103">
        <v>51249.502</v>
      </c>
      <c r="D32" s="103" t="s">
        <v>98</v>
      </c>
      <c r="E32">
        <f t="shared" si="0"/>
        <v>14.995637133287781</v>
      </c>
      <c r="F32">
        <f t="shared" si="1"/>
        <v>15</v>
      </c>
      <c r="G32">
        <f t="shared" si="2"/>
        <v>-1.4261996620916761E-3</v>
      </c>
      <c r="I32">
        <f t="shared" si="3"/>
        <v>-1.4261996620916761E-3</v>
      </c>
      <c r="O32">
        <f t="shared" ca="1" si="4"/>
        <v>1.3162444336086201E-2</v>
      </c>
      <c r="Q32" s="1">
        <f t="shared" si="5"/>
        <v>36231.002</v>
      </c>
      <c r="R32" s="1"/>
      <c r="S32" s="1"/>
      <c r="T32" s="1"/>
    </row>
    <row r="33" spans="1:21" x14ac:dyDescent="0.2">
      <c r="A33" s="95" t="s">
        <v>104</v>
      </c>
      <c r="B33" s="96" t="s">
        <v>36</v>
      </c>
      <c r="C33" s="97">
        <v>51255.557999999997</v>
      </c>
      <c r="D33" s="97" t="s">
        <v>98</v>
      </c>
      <c r="E33">
        <f t="shared" si="0"/>
        <v>33.52145893645163</v>
      </c>
      <c r="F33">
        <f t="shared" si="1"/>
        <v>33.5</v>
      </c>
      <c r="G33">
        <f t="shared" si="2"/>
        <v>7.0148207450984046E-3</v>
      </c>
      <c r="I33">
        <f t="shared" si="3"/>
        <v>7.0148207450984046E-3</v>
      </c>
      <c r="O33">
        <f t="shared" ca="1" si="4"/>
        <v>1.3162739958240381E-2</v>
      </c>
      <c r="Q33" s="1">
        <f t="shared" si="5"/>
        <v>36237.057999999997</v>
      </c>
      <c r="R33" s="1"/>
      <c r="S33" s="1"/>
      <c r="T33" s="1"/>
    </row>
    <row r="34" spans="1:21" x14ac:dyDescent="0.2">
      <c r="A34" s="95" t="s">
        <v>104</v>
      </c>
      <c r="B34" s="96" t="s">
        <v>35</v>
      </c>
      <c r="C34" s="97">
        <v>51258.347999999998</v>
      </c>
      <c r="D34" s="97" t="s">
        <v>98</v>
      </c>
      <c r="E34">
        <f t="shared" si="0"/>
        <v>42.056307488444709</v>
      </c>
      <c r="F34">
        <f t="shared" si="1"/>
        <v>42</v>
      </c>
      <c r="G34">
        <f t="shared" si="2"/>
        <v>1.8406640941975638E-2</v>
      </c>
      <c r="I34">
        <f t="shared" si="3"/>
        <v>1.8406640941975638E-2</v>
      </c>
      <c r="O34">
        <f t="shared" ca="1" si="4"/>
        <v>1.3162875784635545E-2</v>
      </c>
      <c r="Q34" s="1">
        <f t="shared" si="5"/>
        <v>36239.847999999998</v>
      </c>
      <c r="R34" s="1"/>
      <c r="S34" s="1"/>
      <c r="T34" s="1"/>
    </row>
    <row r="35" spans="1:21" x14ac:dyDescent="0.2">
      <c r="A35" s="95" t="s">
        <v>104</v>
      </c>
      <c r="B35" s="96" t="s">
        <v>36</v>
      </c>
      <c r="C35" s="97">
        <v>51262.427000000003</v>
      </c>
      <c r="D35" s="97" t="s">
        <v>98</v>
      </c>
      <c r="E35">
        <f t="shared" si="0"/>
        <v>54.534317253180596</v>
      </c>
      <c r="F35">
        <f t="shared" si="1"/>
        <v>54.5</v>
      </c>
      <c r="G35">
        <f t="shared" si="2"/>
        <v>1.1218141225981526E-2</v>
      </c>
      <c r="I35">
        <f t="shared" si="3"/>
        <v>1.1218141225981526E-2</v>
      </c>
      <c r="O35">
        <f t="shared" ca="1" si="4"/>
        <v>1.3163075529334316E-2</v>
      </c>
      <c r="Q35" s="1">
        <f t="shared" si="5"/>
        <v>36243.927000000003</v>
      </c>
      <c r="R35" s="1"/>
      <c r="S35" s="1"/>
      <c r="T35" s="1"/>
    </row>
    <row r="36" spans="1:21" x14ac:dyDescent="0.2">
      <c r="A36" s="95" t="s">
        <v>104</v>
      </c>
      <c r="B36" s="96" t="s">
        <v>35</v>
      </c>
      <c r="C36" s="97">
        <v>51274.362000000001</v>
      </c>
      <c r="D36" s="97" t="s">
        <v>98</v>
      </c>
      <c r="E36">
        <f t="shared" si="0"/>
        <v>91.044502725576919</v>
      </c>
      <c r="F36">
        <f t="shared" si="1"/>
        <v>91</v>
      </c>
      <c r="G36">
        <f t="shared" si="2"/>
        <v>1.4547722035786137E-2</v>
      </c>
      <c r="I36">
        <f t="shared" si="3"/>
        <v>1.4547722035786137E-2</v>
      </c>
      <c r="O36">
        <f t="shared" ca="1" si="4"/>
        <v>1.3163658783854724E-2</v>
      </c>
      <c r="Q36" s="1">
        <f t="shared" si="5"/>
        <v>36255.862000000001</v>
      </c>
      <c r="R36" s="1"/>
      <c r="S36" s="1"/>
      <c r="T36" s="1"/>
    </row>
    <row r="37" spans="1:21" x14ac:dyDescent="0.2">
      <c r="A37" s="95" t="s">
        <v>104</v>
      </c>
      <c r="B37" s="96" t="s">
        <v>36</v>
      </c>
      <c r="C37" s="97">
        <v>51278.447999999997</v>
      </c>
      <c r="D37" s="97" t="s">
        <v>98</v>
      </c>
      <c r="E37">
        <f t="shared" si="0"/>
        <v>103.54392608880131</v>
      </c>
      <c r="F37">
        <f t="shared" si="1"/>
        <v>103.5</v>
      </c>
      <c r="G37">
        <f t="shared" si="2"/>
        <v>1.4359222310304176E-2</v>
      </c>
      <c r="I37">
        <f t="shared" si="3"/>
        <v>1.4359222310304176E-2</v>
      </c>
      <c r="O37">
        <f t="shared" ca="1" si="4"/>
        <v>1.3163858528553495E-2</v>
      </c>
      <c r="Q37" s="1">
        <f t="shared" si="5"/>
        <v>36259.947999999997</v>
      </c>
      <c r="R37" s="1"/>
      <c r="S37" s="1"/>
      <c r="T37" s="1"/>
    </row>
    <row r="38" spans="1:21" x14ac:dyDescent="0.2">
      <c r="A38" s="95" t="s">
        <v>104</v>
      </c>
      <c r="B38" s="96" t="s">
        <v>36</v>
      </c>
      <c r="C38" s="97">
        <v>51285.317000000003</v>
      </c>
      <c r="D38" s="97" t="s">
        <v>98</v>
      </c>
      <c r="E38">
        <f t="shared" si="0"/>
        <v>124.55678440553028</v>
      </c>
      <c r="F38">
        <f t="shared" si="1"/>
        <v>124.5</v>
      </c>
      <c r="G38">
        <f t="shared" si="2"/>
        <v>1.856254278391134E-2</v>
      </c>
      <c r="I38">
        <f t="shared" si="3"/>
        <v>1.856254278391134E-2</v>
      </c>
      <c r="O38">
        <f t="shared" ca="1" si="4"/>
        <v>1.316419409964743E-2</v>
      </c>
      <c r="Q38" s="1">
        <f t="shared" si="5"/>
        <v>36266.817000000003</v>
      </c>
      <c r="R38" s="1"/>
      <c r="S38" s="1"/>
      <c r="T38" s="1"/>
    </row>
    <row r="39" spans="1:21" x14ac:dyDescent="0.2">
      <c r="A39" s="95" t="s">
        <v>104</v>
      </c>
      <c r="B39" s="96" t="s">
        <v>35</v>
      </c>
      <c r="C39" s="97">
        <v>51285.447999999997</v>
      </c>
      <c r="D39" s="97" t="s">
        <v>98</v>
      </c>
      <c r="E39">
        <f t="shared" si="0"/>
        <v>124.95752460633999</v>
      </c>
      <c r="F39">
        <f t="shared" si="1"/>
        <v>125</v>
      </c>
      <c r="G39">
        <f t="shared" si="2"/>
        <v>-1.3884997206332628E-2</v>
      </c>
      <c r="I39">
        <f t="shared" si="3"/>
        <v>-1.3884997206332628E-2</v>
      </c>
      <c r="O39">
        <f t="shared" ca="1" si="4"/>
        <v>1.3164202089435381E-2</v>
      </c>
      <c r="Q39" s="1">
        <f t="shared" si="5"/>
        <v>36266.947999999997</v>
      </c>
      <c r="R39" s="1"/>
      <c r="S39" s="1"/>
      <c r="T39" s="1"/>
    </row>
    <row r="40" spans="1:21" x14ac:dyDescent="0.2">
      <c r="A40" s="95" t="s">
        <v>104</v>
      </c>
      <c r="B40" s="96" t="s">
        <v>35</v>
      </c>
      <c r="C40" s="97">
        <v>51288.413</v>
      </c>
      <c r="D40" s="97" t="s">
        <v>98</v>
      </c>
      <c r="E40">
        <f t="shared" si="0"/>
        <v>134.02771312128044</v>
      </c>
      <c r="F40">
        <f t="shared" si="1"/>
        <v>134</v>
      </c>
      <c r="G40">
        <f t="shared" si="2"/>
        <v>9.0592829947127029E-3</v>
      </c>
      <c r="I40">
        <f t="shared" si="3"/>
        <v>9.0592829947127029E-3</v>
      </c>
      <c r="O40">
        <f t="shared" ca="1" si="4"/>
        <v>1.3164345905618494E-2</v>
      </c>
      <c r="Q40" s="1">
        <f t="shared" si="5"/>
        <v>36269.913</v>
      </c>
      <c r="R40" s="1"/>
      <c r="S40" s="1"/>
      <c r="T40" s="1"/>
    </row>
    <row r="41" spans="1:21" x14ac:dyDescent="0.2">
      <c r="A41" s="23" t="s">
        <v>34</v>
      </c>
      <c r="B41" s="33" t="s">
        <v>35</v>
      </c>
      <c r="C41" s="40">
        <v>51305.724432000003</v>
      </c>
      <c r="D41" s="40">
        <v>0.01</v>
      </c>
      <c r="E41">
        <f t="shared" si="0"/>
        <v>186.98486378009753</v>
      </c>
      <c r="F41">
        <f t="shared" si="1"/>
        <v>187</v>
      </c>
      <c r="G41">
        <f t="shared" si="2"/>
        <v>-4.9479558147140779E-3</v>
      </c>
      <c r="J41">
        <f>+G41</f>
        <v>-4.9479558147140779E-3</v>
      </c>
      <c r="Q41" s="1">
        <f t="shared" si="5"/>
        <v>36287.224432000003</v>
      </c>
      <c r="R41" s="1"/>
      <c r="S41" s="1"/>
      <c r="T41" s="1"/>
      <c r="U41" s="78"/>
    </row>
    <row r="42" spans="1:21" x14ac:dyDescent="0.2">
      <c r="A42" s="99" t="s">
        <v>44</v>
      </c>
      <c r="B42" s="5" t="s">
        <v>35</v>
      </c>
      <c r="C42" s="63">
        <v>51305.737800000003</v>
      </c>
      <c r="D42" s="63">
        <v>6.9999999999999999E-4</v>
      </c>
      <c r="E42">
        <f t="shared" si="0"/>
        <v>187.02575763509472</v>
      </c>
      <c r="F42">
        <f t="shared" si="1"/>
        <v>187</v>
      </c>
      <c r="G42">
        <f t="shared" si="2"/>
        <v>8.4200441851862706E-3</v>
      </c>
      <c r="J42">
        <f>+G42</f>
        <v>8.4200441851862706E-3</v>
      </c>
      <c r="Q42" s="1">
        <f t="shared" si="5"/>
        <v>36287.237800000003</v>
      </c>
      <c r="R42" s="1"/>
      <c r="S42" s="1"/>
      <c r="T42" s="1"/>
      <c r="U42" s="78"/>
    </row>
    <row r="43" spans="1:21" x14ac:dyDescent="0.2">
      <c r="A43" s="23" t="s">
        <v>34</v>
      </c>
      <c r="B43" s="33" t="s">
        <v>35</v>
      </c>
      <c r="C43" s="40">
        <v>51306.725226000002</v>
      </c>
      <c r="D43" s="40">
        <v>0.01</v>
      </c>
      <c r="E43">
        <f t="shared" si="0"/>
        <v>190.04637819649079</v>
      </c>
      <c r="F43">
        <f t="shared" si="1"/>
        <v>190</v>
      </c>
      <c r="G43">
        <f t="shared" si="2"/>
        <v>1.5160804250626825E-2</v>
      </c>
      <c r="J43">
        <f>+G43</f>
        <v>1.5160804250626825E-2</v>
      </c>
      <c r="Q43" s="1">
        <f t="shared" si="5"/>
        <v>36288.225226000002</v>
      </c>
      <c r="R43" s="1"/>
      <c r="S43" s="1"/>
      <c r="T43" s="1"/>
      <c r="U43" s="78"/>
    </row>
    <row r="44" spans="1:21" x14ac:dyDescent="0.2">
      <c r="A44" s="23" t="s">
        <v>34</v>
      </c>
      <c r="B44" s="33" t="s">
        <v>36</v>
      </c>
      <c r="C44" s="40">
        <v>51306.875741999997</v>
      </c>
      <c r="D44" s="40">
        <v>0.01</v>
      </c>
      <c r="E44">
        <f t="shared" si="0"/>
        <v>190.5068195099683</v>
      </c>
      <c r="F44">
        <f t="shared" si="1"/>
        <v>190.5</v>
      </c>
      <c r="G44">
        <f t="shared" si="2"/>
        <v>2.2292642534011975E-3</v>
      </c>
      <c r="J44">
        <f>+G44</f>
        <v>2.2292642534011975E-3</v>
      </c>
      <c r="Q44" s="1">
        <f t="shared" si="5"/>
        <v>36288.375741999997</v>
      </c>
      <c r="R44" s="1"/>
      <c r="S44" s="1"/>
      <c r="T44" s="1"/>
      <c r="U44" s="78"/>
    </row>
    <row r="45" spans="1:21" x14ac:dyDescent="0.2">
      <c r="A45" s="99" t="s">
        <v>44</v>
      </c>
      <c r="B45" s="5" t="s">
        <v>36</v>
      </c>
      <c r="C45" s="63">
        <v>51306.882100000003</v>
      </c>
      <c r="D45" s="63">
        <v>4.0000000000000002E-4</v>
      </c>
      <c r="E45">
        <f t="shared" si="0"/>
        <v>190.52626917561159</v>
      </c>
      <c r="F45">
        <f t="shared" si="1"/>
        <v>190.5</v>
      </c>
      <c r="G45">
        <f t="shared" si="2"/>
        <v>8.5872642594040371E-3</v>
      </c>
      <c r="J45">
        <f>+G45</f>
        <v>8.5872642594040371E-3</v>
      </c>
      <c r="Q45" s="1">
        <f t="shared" si="5"/>
        <v>36288.382100000003</v>
      </c>
      <c r="R45" s="1"/>
      <c r="S45" s="1"/>
      <c r="T45" s="1"/>
      <c r="U45" s="78"/>
    </row>
    <row r="46" spans="1:21" x14ac:dyDescent="0.2">
      <c r="A46" s="95" t="s">
        <v>104</v>
      </c>
      <c r="B46" s="96" t="s">
        <v>36</v>
      </c>
      <c r="C46" s="97">
        <v>51317.360999999997</v>
      </c>
      <c r="D46" s="97" t="s">
        <v>98</v>
      </c>
      <c r="E46">
        <f t="shared" si="0"/>
        <v>222.58212024780025</v>
      </c>
      <c r="F46">
        <f t="shared" si="1"/>
        <v>222.5</v>
      </c>
      <c r="G46">
        <f t="shared" si="2"/>
        <v>2.6844704974791966E-2</v>
      </c>
      <c r="I46">
        <f>+G46</f>
        <v>2.6844704974791966E-2</v>
      </c>
      <c r="O46">
        <f ca="1">+C$11+C$12*$F46</f>
        <v>1.3165760098085788E-2</v>
      </c>
      <c r="Q46" s="1">
        <f t="shared" si="5"/>
        <v>36298.860999999997</v>
      </c>
      <c r="R46" s="1"/>
      <c r="S46" s="1"/>
      <c r="T46" s="1"/>
    </row>
    <row r="47" spans="1:21" x14ac:dyDescent="0.2">
      <c r="A47" s="95" t="s">
        <v>104</v>
      </c>
      <c r="B47" s="96" t="s">
        <v>35</v>
      </c>
      <c r="C47" s="97">
        <v>51338.421000000002</v>
      </c>
      <c r="D47" s="97" t="s">
        <v>98</v>
      </c>
      <c r="E47">
        <f t="shared" si="0"/>
        <v>287.00646093058174</v>
      </c>
      <c r="F47">
        <f t="shared" si="1"/>
        <v>287</v>
      </c>
      <c r="G47">
        <f t="shared" si="2"/>
        <v>2.1120464225532487E-3</v>
      </c>
      <c r="I47">
        <f>+G47</f>
        <v>2.1120464225532487E-3</v>
      </c>
      <c r="O47">
        <f ca="1">+C$11+C$12*$F47</f>
        <v>1.3166790780731442E-2</v>
      </c>
      <c r="Q47" s="1">
        <f t="shared" si="5"/>
        <v>36319.921000000002</v>
      </c>
      <c r="R47" s="1"/>
      <c r="S47" s="1"/>
      <c r="T47" s="1"/>
    </row>
    <row r="48" spans="1:21" x14ac:dyDescent="0.2">
      <c r="A48" s="23" t="s">
        <v>34</v>
      </c>
      <c r="B48" s="33" t="s">
        <v>35</v>
      </c>
      <c r="C48" s="40">
        <v>51338.744180000002</v>
      </c>
      <c r="D48" s="40">
        <v>0.01</v>
      </c>
      <c r="E48">
        <f t="shared" si="0"/>
        <v>287.99509618327966</v>
      </c>
      <c r="F48">
        <f t="shared" si="1"/>
        <v>288</v>
      </c>
      <c r="G48">
        <f t="shared" si="2"/>
        <v>-1.6030335609684698E-3</v>
      </c>
      <c r="J48">
        <f>+G48</f>
        <v>-1.6030335609684698E-3</v>
      </c>
      <c r="Q48" s="1">
        <f t="shared" si="5"/>
        <v>36320.244180000002</v>
      </c>
      <c r="R48" s="1"/>
      <c r="S48" s="1"/>
      <c r="T48" s="1"/>
      <c r="U48" s="78"/>
    </row>
    <row r="49" spans="1:21" x14ac:dyDescent="0.2">
      <c r="A49" s="23" t="s">
        <v>34</v>
      </c>
      <c r="B49" s="33" t="s">
        <v>35</v>
      </c>
      <c r="C49" s="40">
        <v>51339.743602000002</v>
      </c>
      <c r="D49" s="40">
        <v>0.01</v>
      </c>
      <c r="E49">
        <f t="shared" si="0"/>
        <v>291.05241353436713</v>
      </c>
      <c r="F49">
        <f t="shared" si="1"/>
        <v>291</v>
      </c>
      <c r="G49">
        <f t="shared" si="2"/>
        <v>1.7133726505562663E-2</v>
      </c>
      <c r="J49">
        <f>+G49</f>
        <v>1.7133726505562663E-2</v>
      </c>
      <c r="Q49" s="1">
        <f t="shared" si="5"/>
        <v>36321.243602000002</v>
      </c>
      <c r="R49" s="1"/>
      <c r="S49" s="1"/>
      <c r="T49" s="1"/>
      <c r="U49" s="78"/>
    </row>
    <row r="50" spans="1:21" x14ac:dyDescent="0.2">
      <c r="A50" s="95" t="s">
        <v>104</v>
      </c>
      <c r="B50" s="96" t="s">
        <v>35</v>
      </c>
      <c r="C50" s="97">
        <v>51340.398000000001</v>
      </c>
      <c r="D50" s="97" t="s">
        <v>98</v>
      </c>
      <c r="E50">
        <f t="shared" si="0"/>
        <v>293.05427296903196</v>
      </c>
      <c r="F50">
        <f t="shared" si="1"/>
        <v>293</v>
      </c>
      <c r="G50">
        <f t="shared" si="2"/>
        <v>1.7741566553013399E-2</v>
      </c>
      <c r="I50">
        <f t="shared" ref="I50:I61" si="6">+G50</f>
        <v>1.7741566553013399E-2</v>
      </c>
      <c r="O50">
        <f t="shared" ref="O50:O81" ca="1" si="7">+C$11+C$12*$F50</f>
        <v>1.3166886658186853E-2</v>
      </c>
      <c r="Q50" s="1">
        <f t="shared" si="5"/>
        <v>36321.898000000001</v>
      </c>
      <c r="R50" s="1"/>
      <c r="S50" s="1"/>
      <c r="T50" s="1"/>
    </row>
    <row r="51" spans="1:21" x14ac:dyDescent="0.2">
      <c r="A51" s="95" t="s">
        <v>104</v>
      </c>
      <c r="B51" s="96" t="s">
        <v>36</v>
      </c>
      <c r="C51" s="97">
        <v>51346.417000000001</v>
      </c>
      <c r="D51" s="97" t="s">
        <v>98</v>
      </c>
      <c r="E51">
        <f t="shared" si="0"/>
        <v>311.46690860861344</v>
      </c>
      <c r="F51">
        <f t="shared" si="1"/>
        <v>311.5</v>
      </c>
      <c r="G51">
        <f t="shared" si="2"/>
        <v>-1.0817413036420476E-2</v>
      </c>
      <c r="I51">
        <f t="shared" si="6"/>
        <v>-1.0817413036420476E-2</v>
      </c>
      <c r="O51">
        <f t="shared" ca="1" si="7"/>
        <v>1.3167182280341033E-2</v>
      </c>
      <c r="Q51" s="1">
        <f t="shared" si="5"/>
        <v>36327.917000000001</v>
      </c>
      <c r="R51" s="1"/>
      <c r="S51" s="1"/>
      <c r="T51" s="1"/>
    </row>
    <row r="52" spans="1:21" x14ac:dyDescent="0.2">
      <c r="A52" s="95" t="s">
        <v>104</v>
      </c>
      <c r="B52" s="96" t="s">
        <v>36</v>
      </c>
      <c r="C52" s="97">
        <v>51346.438999999998</v>
      </c>
      <c r="D52" s="97" t="s">
        <v>98</v>
      </c>
      <c r="E52">
        <f t="shared" si="0"/>
        <v>311.53420848965999</v>
      </c>
      <c r="F52">
        <f t="shared" si="1"/>
        <v>311.5</v>
      </c>
      <c r="G52">
        <f t="shared" si="2"/>
        <v>1.1182586960785557E-2</v>
      </c>
      <c r="I52">
        <f t="shared" si="6"/>
        <v>1.1182586960785557E-2</v>
      </c>
      <c r="O52">
        <f t="shared" ca="1" si="7"/>
        <v>1.3167182280341033E-2</v>
      </c>
      <c r="Q52" s="1">
        <f t="shared" si="5"/>
        <v>36327.938999999998</v>
      </c>
      <c r="R52" s="1"/>
      <c r="S52" s="1"/>
      <c r="T52" s="1"/>
    </row>
    <row r="53" spans="1:21" x14ac:dyDescent="0.2">
      <c r="A53" s="95" t="s">
        <v>104</v>
      </c>
      <c r="B53" s="96" t="s">
        <v>36</v>
      </c>
      <c r="C53" s="97">
        <v>51347.421999999999</v>
      </c>
      <c r="D53" s="97" t="s">
        <v>98</v>
      </c>
      <c r="E53">
        <f t="shared" ref="E53:E84" si="8">+(C53-C$7)/C$8</f>
        <v>314.54128953862346</v>
      </c>
      <c r="F53">
        <f t="shared" ref="F53:F84" si="9">ROUND(2*E53,0)/2</f>
        <v>314.5</v>
      </c>
      <c r="G53">
        <f t="shared" ref="G53:G81" si="10">C53-($C$7+$C$8*$F53)</f>
        <v>1.3497347033990081E-2</v>
      </c>
      <c r="I53">
        <f t="shared" si="6"/>
        <v>1.3497347033990081E-2</v>
      </c>
      <c r="O53">
        <f t="shared" ca="1" si="7"/>
        <v>1.3167230219068737E-2</v>
      </c>
      <c r="Q53" s="1">
        <f t="shared" ref="Q53:Q84" si="11">+C53-15018.5</f>
        <v>36328.921999999999</v>
      </c>
      <c r="R53" s="1"/>
      <c r="S53" s="1"/>
      <c r="T53" s="1"/>
    </row>
    <row r="54" spans="1:21" x14ac:dyDescent="0.2">
      <c r="A54" s="95" t="s">
        <v>104</v>
      </c>
      <c r="B54" s="96" t="s">
        <v>36</v>
      </c>
      <c r="C54" s="97">
        <v>51348.4</v>
      </c>
      <c r="D54" s="97" t="s">
        <v>98</v>
      </c>
      <c r="E54">
        <f t="shared" si="8"/>
        <v>317.53307516008243</v>
      </c>
      <c r="F54">
        <f t="shared" si="9"/>
        <v>317.5</v>
      </c>
      <c r="G54">
        <f t="shared" si="10"/>
        <v>1.0812107102537993E-2</v>
      </c>
      <c r="I54">
        <f t="shared" si="6"/>
        <v>1.0812107102537993E-2</v>
      </c>
      <c r="O54">
        <f t="shared" ca="1" si="7"/>
        <v>1.3167278157796442E-2</v>
      </c>
      <c r="Q54" s="1">
        <f t="shared" si="11"/>
        <v>36329.9</v>
      </c>
      <c r="R54" s="1"/>
      <c r="S54" s="1"/>
      <c r="T54" s="1"/>
    </row>
    <row r="55" spans="1:21" x14ac:dyDescent="0.2">
      <c r="A55" s="95" t="s">
        <v>104</v>
      </c>
      <c r="B55" s="96" t="s">
        <v>36</v>
      </c>
      <c r="C55" s="97">
        <v>51555.644</v>
      </c>
      <c r="D55" s="97" t="s">
        <v>98</v>
      </c>
      <c r="E55">
        <f t="shared" si="8"/>
        <v>951.51019104133366</v>
      </c>
      <c r="F55">
        <f t="shared" si="9"/>
        <v>951.5</v>
      </c>
      <c r="G55">
        <f t="shared" si="10"/>
        <v>3.3314012689515948E-3</v>
      </c>
      <c r="I55">
        <f t="shared" si="6"/>
        <v>3.3314012689515948E-3</v>
      </c>
      <c r="O55">
        <f t="shared" ca="1" si="7"/>
        <v>1.3177409208918073E-2</v>
      </c>
      <c r="Q55" s="1">
        <f t="shared" si="11"/>
        <v>36537.144</v>
      </c>
      <c r="R55" s="1"/>
      <c r="S55" s="1"/>
      <c r="T55" s="1"/>
    </row>
    <row r="56" spans="1:21" x14ac:dyDescent="0.2">
      <c r="A56" s="95" t="s">
        <v>104</v>
      </c>
      <c r="B56" s="96" t="s">
        <v>36</v>
      </c>
      <c r="C56" s="97">
        <v>51608.61</v>
      </c>
      <c r="D56" s="97" t="s">
        <v>98</v>
      </c>
      <c r="E56">
        <f t="shared" si="8"/>
        <v>1113.5377137670425</v>
      </c>
      <c r="F56">
        <f t="shared" si="9"/>
        <v>1113.5</v>
      </c>
      <c r="G56">
        <f t="shared" si="10"/>
        <v>1.2328444892773405E-2</v>
      </c>
      <c r="I56">
        <f t="shared" si="6"/>
        <v>1.2328444892773405E-2</v>
      </c>
      <c r="O56">
        <f t="shared" ca="1" si="7"/>
        <v>1.3179997900214136E-2</v>
      </c>
      <c r="Q56" s="1">
        <f t="shared" si="11"/>
        <v>36590.11</v>
      </c>
      <c r="R56" s="1"/>
      <c r="S56" s="1"/>
      <c r="T56" s="1"/>
    </row>
    <row r="57" spans="1:21" x14ac:dyDescent="0.2">
      <c r="A57" s="95" t="s">
        <v>104</v>
      </c>
      <c r="B57" s="96" t="s">
        <v>35</v>
      </c>
      <c r="C57" s="97">
        <v>51611.39</v>
      </c>
      <c r="D57" s="97" t="s">
        <v>98</v>
      </c>
      <c r="E57">
        <f t="shared" si="8"/>
        <v>1122.0419714640043</v>
      </c>
      <c r="F57">
        <f t="shared" si="9"/>
        <v>1122</v>
      </c>
      <c r="G57">
        <f t="shared" si="10"/>
        <v>1.3720265080337413E-2</v>
      </c>
      <c r="I57">
        <f t="shared" si="6"/>
        <v>1.3720265080337413E-2</v>
      </c>
      <c r="O57">
        <f t="shared" ca="1" si="7"/>
        <v>1.3180133726609299E-2</v>
      </c>
      <c r="Q57" s="1">
        <f t="shared" si="11"/>
        <v>36592.89</v>
      </c>
      <c r="R57" s="1"/>
      <c r="S57" s="1"/>
      <c r="T57" s="1"/>
    </row>
    <row r="58" spans="1:21" x14ac:dyDescent="0.2">
      <c r="A58" s="95" t="s">
        <v>104</v>
      </c>
      <c r="B58" s="96" t="s">
        <v>36</v>
      </c>
      <c r="C58" s="97">
        <v>51656.339</v>
      </c>
      <c r="D58" s="97" t="s">
        <v>98</v>
      </c>
      <c r="E58">
        <f t="shared" si="8"/>
        <v>1259.5448057161266</v>
      </c>
      <c r="F58">
        <f t="shared" si="9"/>
        <v>1259.5</v>
      </c>
      <c r="G58">
        <f t="shared" si="10"/>
        <v>1.4646768155216705E-2</v>
      </c>
      <c r="I58">
        <f t="shared" si="6"/>
        <v>1.4646768155216705E-2</v>
      </c>
      <c r="O58">
        <f t="shared" ca="1" si="7"/>
        <v>1.3182330918295774E-2</v>
      </c>
      <c r="Q58" s="1">
        <f t="shared" si="11"/>
        <v>36637.839</v>
      </c>
      <c r="R58" s="1"/>
      <c r="S58" s="1"/>
      <c r="T58" s="1"/>
    </row>
    <row r="59" spans="1:21" x14ac:dyDescent="0.2">
      <c r="A59" s="95" t="s">
        <v>104</v>
      </c>
      <c r="B59" s="96" t="s">
        <v>35</v>
      </c>
      <c r="C59" s="97">
        <v>51660.409</v>
      </c>
      <c r="D59" s="97" t="s">
        <v>98</v>
      </c>
      <c r="E59">
        <f t="shared" si="8"/>
        <v>1271.9952837113233</v>
      </c>
      <c r="F59">
        <f t="shared" si="9"/>
        <v>1272</v>
      </c>
      <c r="G59">
        <f t="shared" si="10"/>
        <v>-1.5417315662489273E-3</v>
      </c>
      <c r="I59">
        <f t="shared" si="6"/>
        <v>-1.5417315662489273E-3</v>
      </c>
      <c r="O59">
        <f t="shared" ca="1" si="7"/>
        <v>1.3182530662994543E-2</v>
      </c>
      <c r="Q59" s="1">
        <f t="shared" si="11"/>
        <v>36641.909</v>
      </c>
      <c r="R59" s="1"/>
      <c r="S59" s="1"/>
      <c r="T59" s="1"/>
    </row>
    <row r="60" spans="1:21" x14ac:dyDescent="0.2">
      <c r="A60" s="95" t="s">
        <v>104</v>
      </c>
      <c r="B60" s="96" t="s">
        <v>36</v>
      </c>
      <c r="C60" s="97">
        <v>51668.430999999997</v>
      </c>
      <c r="D60" s="97" t="s">
        <v>98</v>
      </c>
      <c r="E60">
        <f t="shared" si="8"/>
        <v>1296.5352676124141</v>
      </c>
      <c r="F60">
        <f t="shared" si="9"/>
        <v>1296.5</v>
      </c>
      <c r="G60">
        <f t="shared" si="10"/>
        <v>1.1528808980074245E-2</v>
      </c>
      <c r="I60">
        <f t="shared" si="6"/>
        <v>1.1528808980074245E-2</v>
      </c>
      <c r="O60">
        <f t="shared" ca="1" si="7"/>
        <v>1.3182922162604133E-2</v>
      </c>
      <c r="Q60" s="1">
        <f t="shared" si="11"/>
        <v>36649.930999999997</v>
      </c>
      <c r="R60" s="1"/>
      <c r="S60" s="1"/>
      <c r="T60" s="1"/>
    </row>
    <row r="61" spans="1:21" x14ac:dyDescent="0.2">
      <c r="A61" s="95" t="s">
        <v>104</v>
      </c>
      <c r="B61" s="96" t="s">
        <v>36</v>
      </c>
      <c r="C61" s="97">
        <v>51670.394</v>
      </c>
      <c r="D61" s="97" t="s">
        <v>98</v>
      </c>
      <c r="E61">
        <f t="shared" si="8"/>
        <v>1302.5402524538426</v>
      </c>
      <c r="F61">
        <f t="shared" si="9"/>
        <v>1302.5</v>
      </c>
      <c r="G61">
        <f t="shared" si="10"/>
        <v>1.3158329114958178E-2</v>
      </c>
      <c r="I61">
        <f t="shared" si="6"/>
        <v>1.3158329114958178E-2</v>
      </c>
      <c r="O61">
        <f t="shared" ca="1" si="7"/>
        <v>1.3183018040059542E-2</v>
      </c>
      <c r="Q61" s="1">
        <f t="shared" si="11"/>
        <v>36651.894</v>
      </c>
      <c r="R61" s="1"/>
      <c r="S61" s="1"/>
      <c r="T61" s="1"/>
    </row>
    <row r="62" spans="1:21" x14ac:dyDescent="0.2">
      <c r="A62" s="23" t="s">
        <v>43</v>
      </c>
      <c r="B62" s="33" t="s">
        <v>35</v>
      </c>
      <c r="C62" s="69">
        <v>51679.373199999798</v>
      </c>
      <c r="D62" s="40"/>
      <c r="E62">
        <f t="shared" si="8"/>
        <v>1330.0083929973221</v>
      </c>
      <c r="F62">
        <f t="shared" si="9"/>
        <v>1330</v>
      </c>
      <c r="G62">
        <f t="shared" si="10"/>
        <v>2.7436295276856981E-3</v>
      </c>
      <c r="J62">
        <f>+G62</f>
        <v>2.7436295276856981E-3</v>
      </c>
      <c r="O62">
        <f t="shared" ca="1" si="7"/>
        <v>1.3183457478396837E-2</v>
      </c>
      <c r="Q62" s="1">
        <f t="shared" si="11"/>
        <v>36660.873199999798</v>
      </c>
      <c r="R62" s="1"/>
      <c r="S62" s="1"/>
      <c r="T62" s="1"/>
      <c r="U62" s="78"/>
    </row>
    <row r="63" spans="1:21" x14ac:dyDescent="0.2">
      <c r="A63" s="23" t="s">
        <v>43</v>
      </c>
      <c r="B63" s="33" t="s">
        <v>36</v>
      </c>
      <c r="C63" s="69">
        <v>51687.384000000078</v>
      </c>
      <c r="D63" s="40"/>
      <c r="E63">
        <f t="shared" si="8"/>
        <v>1354.5141151416501</v>
      </c>
      <c r="F63">
        <f t="shared" si="9"/>
        <v>1354.5</v>
      </c>
      <c r="G63">
        <f t="shared" si="10"/>
        <v>4.614170356944669E-3</v>
      </c>
      <c r="J63">
        <f>+G63</f>
        <v>4.614170356944669E-3</v>
      </c>
      <c r="O63">
        <f t="shared" ca="1" si="7"/>
        <v>1.3183848978006427E-2</v>
      </c>
      <c r="Q63" s="1">
        <f t="shared" si="11"/>
        <v>36668.884000000078</v>
      </c>
      <c r="R63" s="1"/>
      <c r="S63" s="1"/>
      <c r="T63" s="1"/>
      <c r="U63" s="78"/>
    </row>
    <row r="64" spans="1:21" x14ac:dyDescent="0.2">
      <c r="A64" s="23" t="s">
        <v>43</v>
      </c>
      <c r="B64" s="33" t="s">
        <v>36</v>
      </c>
      <c r="C64" s="69">
        <v>51688.363900000229</v>
      </c>
      <c r="D64" s="40"/>
      <c r="E64">
        <f t="shared" si="8"/>
        <v>1357.511713026018</v>
      </c>
      <c r="F64">
        <f t="shared" si="9"/>
        <v>1357.5</v>
      </c>
      <c r="G64">
        <f t="shared" si="10"/>
        <v>3.8289305739453994E-3</v>
      </c>
      <c r="J64">
        <f>+G64</f>
        <v>3.8289305739453994E-3</v>
      </c>
      <c r="O64">
        <f t="shared" ca="1" si="7"/>
        <v>1.3183896916734132E-2</v>
      </c>
      <c r="Q64" s="1">
        <f t="shared" si="11"/>
        <v>36669.863900000229</v>
      </c>
      <c r="R64" s="1"/>
      <c r="S64" s="1"/>
      <c r="T64" s="1"/>
      <c r="U64" s="78"/>
    </row>
    <row r="65" spans="1:21" x14ac:dyDescent="0.2">
      <c r="A65" s="23" t="s">
        <v>43</v>
      </c>
      <c r="B65" s="5" t="s">
        <v>35</v>
      </c>
      <c r="C65" s="69">
        <v>51694.414199999999</v>
      </c>
      <c r="D65" s="40"/>
      <c r="E65">
        <f t="shared" si="8"/>
        <v>1376.020098041123</v>
      </c>
      <c r="F65">
        <f t="shared" si="9"/>
        <v>1376</v>
      </c>
      <c r="G65">
        <f t="shared" si="10"/>
        <v>6.569950761331711E-3</v>
      </c>
      <c r="J65">
        <f>+G65</f>
        <v>6.569950761331711E-3</v>
      </c>
      <c r="O65">
        <f t="shared" ca="1" si="7"/>
        <v>1.3184192538888312E-2</v>
      </c>
      <c r="Q65" s="1">
        <f t="shared" si="11"/>
        <v>36675.914199999999</v>
      </c>
      <c r="R65" s="1"/>
      <c r="S65" s="1"/>
      <c r="T65" s="1"/>
      <c r="U65" s="78"/>
    </row>
    <row r="66" spans="1:21" x14ac:dyDescent="0.2">
      <c r="A66" s="95" t="s">
        <v>104</v>
      </c>
      <c r="B66" s="96" t="s">
        <v>35</v>
      </c>
      <c r="C66" s="97">
        <v>51694.423000000003</v>
      </c>
      <c r="D66" s="97" t="s">
        <v>98</v>
      </c>
      <c r="E66">
        <f t="shared" si="8"/>
        <v>1376.0470179935548</v>
      </c>
      <c r="F66">
        <f t="shared" si="9"/>
        <v>1376</v>
      </c>
      <c r="G66">
        <f t="shared" si="10"/>
        <v>1.5369950764579698E-2</v>
      </c>
      <c r="I66">
        <f>+G66</f>
        <v>1.5369950764579698E-2</v>
      </c>
      <c r="O66">
        <f t="shared" ca="1" si="7"/>
        <v>1.3184192538888312E-2</v>
      </c>
      <c r="Q66" s="1">
        <f t="shared" si="11"/>
        <v>36675.923000000003</v>
      </c>
      <c r="R66" s="1"/>
      <c r="S66" s="1"/>
      <c r="T66" s="1"/>
    </row>
    <row r="67" spans="1:21" x14ac:dyDescent="0.2">
      <c r="A67" s="23" t="s">
        <v>43</v>
      </c>
      <c r="B67" s="16" t="s">
        <v>35</v>
      </c>
      <c r="C67" s="69">
        <v>51696.373000000138</v>
      </c>
      <c r="D67" s="40"/>
      <c r="E67">
        <f t="shared" si="8"/>
        <v>1382.0122347238546</v>
      </c>
      <c r="F67">
        <f t="shared" si="9"/>
        <v>1382</v>
      </c>
      <c r="G67">
        <f t="shared" si="10"/>
        <v>3.9994710314203985E-3</v>
      </c>
      <c r="J67">
        <f>+G67</f>
        <v>3.9994710314203985E-3</v>
      </c>
      <c r="O67">
        <f t="shared" ca="1" si="7"/>
        <v>1.3184288416343722E-2</v>
      </c>
      <c r="Q67" s="1">
        <f t="shared" si="11"/>
        <v>36677.873000000138</v>
      </c>
      <c r="R67" s="1"/>
      <c r="S67" s="1"/>
      <c r="T67" s="1"/>
      <c r="U67" s="78"/>
    </row>
    <row r="68" spans="1:21" x14ac:dyDescent="0.2">
      <c r="A68" s="95" t="s">
        <v>104</v>
      </c>
      <c r="B68" s="96" t="s">
        <v>35</v>
      </c>
      <c r="C68" s="97">
        <v>51708.483</v>
      </c>
      <c r="D68" s="97" t="s">
        <v>98</v>
      </c>
      <c r="E68">
        <f t="shared" si="8"/>
        <v>1419.0577601587754</v>
      </c>
      <c r="F68">
        <f t="shared" si="9"/>
        <v>1419</v>
      </c>
      <c r="G68">
        <f t="shared" si="10"/>
        <v>1.8881511721701827E-2</v>
      </c>
      <c r="I68">
        <f>+G68</f>
        <v>1.8881511721701827E-2</v>
      </c>
      <c r="O68">
        <f t="shared" ca="1" si="7"/>
        <v>1.3184879660652082E-2</v>
      </c>
      <c r="Q68" s="1">
        <f t="shared" si="11"/>
        <v>36689.983</v>
      </c>
      <c r="R68" s="1"/>
      <c r="S68" s="1"/>
      <c r="T68" s="1"/>
    </row>
    <row r="69" spans="1:21" x14ac:dyDescent="0.2">
      <c r="A69" s="23" t="s">
        <v>43</v>
      </c>
      <c r="B69" s="16" t="s">
        <v>35</v>
      </c>
      <c r="C69" s="69">
        <v>51711.413800000213</v>
      </c>
      <c r="D69" s="40"/>
      <c r="E69">
        <f t="shared" si="8"/>
        <v>1428.0233279501699</v>
      </c>
      <c r="F69">
        <f t="shared" si="9"/>
        <v>1428</v>
      </c>
      <c r="G69">
        <f t="shared" si="10"/>
        <v>7.6257921391515993E-3</v>
      </c>
      <c r="J69">
        <f>+G69</f>
        <v>7.6257921391515993E-3</v>
      </c>
      <c r="O69">
        <f t="shared" ca="1" si="7"/>
        <v>1.3185023476835197E-2</v>
      </c>
      <c r="Q69" s="1">
        <f t="shared" si="11"/>
        <v>36692.913800000213</v>
      </c>
      <c r="R69" s="1"/>
      <c r="S69" s="1"/>
      <c r="T69" s="1"/>
      <c r="U69" s="78"/>
    </row>
    <row r="70" spans="1:21" x14ac:dyDescent="0.2">
      <c r="A70" s="95" t="s">
        <v>104</v>
      </c>
      <c r="B70" s="96" t="s">
        <v>36</v>
      </c>
      <c r="C70" s="97">
        <v>51951.517</v>
      </c>
      <c r="D70" s="97" t="s">
        <v>98</v>
      </c>
      <c r="E70">
        <f t="shared" si="8"/>
        <v>2162.5195461747021</v>
      </c>
      <c r="F70">
        <f t="shared" si="9"/>
        <v>2162.5</v>
      </c>
      <c r="G70">
        <f t="shared" si="10"/>
        <v>6.3895483399392106E-3</v>
      </c>
      <c r="I70">
        <f>+G70</f>
        <v>6.3895483399392106E-3</v>
      </c>
      <c r="O70">
        <f t="shared" ca="1" si="7"/>
        <v>1.319676047533494E-2</v>
      </c>
      <c r="Q70" s="1">
        <f t="shared" si="11"/>
        <v>36933.017</v>
      </c>
      <c r="R70" s="1"/>
      <c r="S70" s="1"/>
      <c r="T70" s="1"/>
    </row>
    <row r="71" spans="1:21" x14ac:dyDescent="0.2">
      <c r="A71" s="95" t="s">
        <v>104</v>
      </c>
      <c r="B71" s="96" t="s">
        <v>35</v>
      </c>
      <c r="C71" s="97">
        <v>51951.679799999998</v>
      </c>
      <c r="D71" s="97" t="s">
        <v>98</v>
      </c>
      <c r="E71">
        <f t="shared" si="8"/>
        <v>2163.0175652945049</v>
      </c>
      <c r="F71">
        <f t="shared" si="9"/>
        <v>2163</v>
      </c>
      <c r="G71">
        <f t="shared" si="10"/>
        <v>5.7420083539909683E-3</v>
      </c>
      <c r="K71">
        <f t="shared" ref="K71:K79" si="12">+G71</f>
        <v>5.7420083539909683E-3</v>
      </c>
      <c r="O71">
        <f t="shared" ca="1" si="7"/>
        <v>1.3196768465122891E-2</v>
      </c>
      <c r="Q71" s="1">
        <f t="shared" si="11"/>
        <v>36933.179799999998</v>
      </c>
      <c r="R71" s="1"/>
      <c r="S71" s="1"/>
      <c r="T71" s="1"/>
    </row>
    <row r="72" spans="1:21" x14ac:dyDescent="0.2">
      <c r="A72" s="95" t="s">
        <v>104</v>
      </c>
      <c r="B72" s="96" t="s">
        <v>36</v>
      </c>
      <c r="C72" s="97">
        <v>51955.441400000003</v>
      </c>
      <c r="D72" s="97" t="s">
        <v>98</v>
      </c>
      <c r="E72">
        <f t="shared" si="8"/>
        <v>2174.5246213207456</v>
      </c>
      <c r="F72">
        <f t="shared" si="9"/>
        <v>2174.5</v>
      </c>
      <c r="G72">
        <f t="shared" si="10"/>
        <v>8.0485886137466878E-3</v>
      </c>
      <c r="K72">
        <f t="shared" si="12"/>
        <v>8.0485886137466878E-3</v>
      </c>
      <c r="O72">
        <f t="shared" ca="1" si="7"/>
        <v>1.319695223024576E-2</v>
      </c>
      <c r="Q72" s="1">
        <f t="shared" si="11"/>
        <v>36936.941400000003</v>
      </c>
      <c r="R72" s="1"/>
      <c r="S72" s="1"/>
      <c r="T72" s="1"/>
    </row>
    <row r="73" spans="1:21" x14ac:dyDescent="0.2">
      <c r="A73" s="26" t="s">
        <v>42</v>
      </c>
      <c r="B73" s="33" t="s">
        <v>36</v>
      </c>
      <c r="C73" s="42">
        <v>51955.766600000003</v>
      </c>
      <c r="D73" s="40">
        <v>2.0000000000000001E-4</v>
      </c>
      <c r="E73">
        <f t="shared" si="8"/>
        <v>2175.5194359261582</v>
      </c>
      <c r="F73">
        <f t="shared" si="9"/>
        <v>2175.5</v>
      </c>
      <c r="G73">
        <f t="shared" si="10"/>
        <v>6.353508637403138E-3</v>
      </c>
      <c r="K73">
        <f t="shared" si="12"/>
        <v>6.353508637403138E-3</v>
      </c>
      <c r="O73">
        <f t="shared" ca="1" si="7"/>
        <v>1.3196968209821662E-2</v>
      </c>
      <c r="Q73" s="1">
        <f t="shared" si="11"/>
        <v>36937.266600000003</v>
      </c>
      <c r="R73" s="1"/>
      <c r="S73" s="1"/>
      <c r="T73" s="1"/>
      <c r="U73" s="78"/>
    </row>
    <row r="74" spans="1:21" x14ac:dyDescent="0.2">
      <c r="A74" s="95" t="s">
        <v>104</v>
      </c>
      <c r="B74" s="96" t="s">
        <v>36</v>
      </c>
      <c r="C74" s="97">
        <v>51959.364600000001</v>
      </c>
      <c r="D74" s="97" t="s">
        <v>98</v>
      </c>
      <c r="E74">
        <f t="shared" si="8"/>
        <v>2186.5260255641674</v>
      </c>
      <c r="F74">
        <f t="shared" si="9"/>
        <v>2186.5</v>
      </c>
      <c r="G74">
        <f t="shared" si="10"/>
        <v>8.5076288814889267E-3</v>
      </c>
      <c r="K74">
        <f t="shared" si="12"/>
        <v>8.5076288814889267E-3</v>
      </c>
      <c r="O74">
        <f t="shared" ca="1" si="7"/>
        <v>1.3197143985156579E-2</v>
      </c>
      <c r="Q74" s="1">
        <f t="shared" si="11"/>
        <v>36940.864600000001</v>
      </c>
      <c r="R74" s="1"/>
      <c r="S74" s="1"/>
      <c r="T74" s="1"/>
    </row>
    <row r="75" spans="1:21" x14ac:dyDescent="0.2">
      <c r="A75" s="95" t="s">
        <v>104</v>
      </c>
      <c r="B75" s="96" t="s">
        <v>35</v>
      </c>
      <c r="C75" s="97">
        <v>51967.371299999999</v>
      </c>
      <c r="D75" s="97" t="s">
        <v>98</v>
      </c>
      <c r="E75">
        <f t="shared" si="8"/>
        <v>2211.0192054570725</v>
      </c>
      <c r="F75">
        <f t="shared" si="9"/>
        <v>2211</v>
      </c>
      <c r="G75">
        <f t="shared" si="10"/>
        <v>6.2781694286968559E-3</v>
      </c>
      <c r="K75">
        <f t="shared" si="12"/>
        <v>6.2781694286968559E-3</v>
      </c>
      <c r="O75">
        <f t="shared" ca="1" si="7"/>
        <v>1.3197535484766168E-2</v>
      </c>
      <c r="Q75" s="1">
        <f t="shared" si="11"/>
        <v>36948.871299999999</v>
      </c>
      <c r="R75" s="1"/>
      <c r="S75" s="1"/>
      <c r="T75" s="1"/>
    </row>
    <row r="76" spans="1:21" x14ac:dyDescent="0.2">
      <c r="A76" s="95" t="s">
        <v>104</v>
      </c>
      <c r="B76" s="96" t="s">
        <v>36</v>
      </c>
      <c r="C76" s="97">
        <v>51967.536</v>
      </c>
      <c r="D76" s="97" t="s">
        <v>98</v>
      </c>
      <c r="E76">
        <f t="shared" si="8"/>
        <v>2211.5230368393391</v>
      </c>
      <c r="F76">
        <f t="shared" si="9"/>
        <v>2211.5</v>
      </c>
      <c r="G76">
        <f t="shared" si="10"/>
        <v>7.5306294384063222E-3</v>
      </c>
      <c r="K76">
        <f t="shared" si="12"/>
        <v>7.5306294384063222E-3</v>
      </c>
      <c r="O76">
        <f t="shared" ca="1" si="7"/>
        <v>1.3197543474554119E-2</v>
      </c>
      <c r="Q76" s="1">
        <f t="shared" si="11"/>
        <v>36949.036</v>
      </c>
      <c r="R76" s="1"/>
      <c r="S76" s="1"/>
      <c r="T76" s="1"/>
    </row>
    <row r="77" spans="1:21" x14ac:dyDescent="0.2">
      <c r="A77" s="95" t="s">
        <v>104</v>
      </c>
      <c r="B77" s="96" t="s">
        <v>36</v>
      </c>
      <c r="C77" s="97">
        <v>51984.535900000003</v>
      </c>
      <c r="D77" s="97" t="s">
        <v>98</v>
      </c>
      <c r="E77">
        <f t="shared" si="8"/>
        <v>2263.5271844733902</v>
      </c>
      <c r="F77">
        <f t="shared" si="9"/>
        <v>2263.5</v>
      </c>
      <c r="G77">
        <f t="shared" si="10"/>
        <v>8.8864706049207598E-3</v>
      </c>
      <c r="K77">
        <f t="shared" si="12"/>
        <v>8.8864706049207598E-3</v>
      </c>
      <c r="O77">
        <f t="shared" ca="1" si="7"/>
        <v>1.3198374412501004E-2</v>
      </c>
      <c r="Q77" s="1">
        <f t="shared" si="11"/>
        <v>36966.035900000003</v>
      </c>
      <c r="R77" s="1"/>
      <c r="S77" s="1"/>
      <c r="T77" s="1"/>
    </row>
    <row r="78" spans="1:21" x14ac:dyDescent="0.2">
      <c r="A78" s="26" t="s">
        <v>42</v>
      </c>
      <c r="B78" s="33" t="s">
        <v>35</v>
      </c>
      <c r="C78" s="42">
        <v>52014.771099999998</v>
      </c>
      <c r="D78" s="40">
        <v>2.0000000000000001E-4</v>
      </c>
      <c r="E78">
        <f t="shared" si="8"/>
        <v>2356.0192464587317</v>
      </c>
      <c r="F78">
        <f t="shared" si="9"/>
        <v>2356</v>
      </c>
      <c r="G78">
        <f t="shared" si="10"/>
        <v>6.2915726666687988E-3</v>
      </c>
      <c r="K78">
        <f t="shared" si="12"/>
        <v>6.2915726666687988E-3</v>
      </c>
      <c r="O78">
        <f t="shared" ca="1" si="7"/>
        <v>1.3199852523271905E-2</v>
      </c>
      <c r="Q78" s="1">
        <f t="shared" si="11"/>
        <v>36996.271099999998</v>
      </c>
      <c r="R78" s="1"/>
      <c r="S78" s="1"/>
      <c r="T78" s="1"/>
      <c r="U78" s="78"/>
    </row>
    <row r="79" spans="1:21" x14ac:dyDescent="0.2">
      <c r="A79" s="95" t="s">
        <v>247</v>
      </c>
      <c r="B79" s="96" t="s">
        <v>36</v>
      </c>
      <c r="C79" s="97">
        <v>52363.406499999997</v>
      </c>
      <c r="D79" s="97" t="s">
        <v>98</v>
      </c>
      <c r="E79">
        <f t="shared" si="8"/>
        <v>3422.5247442589439</v>
      </c>
      <c r="F79">
        <f t="shared" si="9"/>
        <v>3422.5</v>
      </c>
      <c r="G79">
        <f t="shared" si="10"/>
        <v>8.0887765070656314E-3</v>
      </c>
      <c r="K79">
        <f t="shared" si="12"/>
        <v>8.0887765070656314E-3</v>
      </c>
      <c r="O79">
        <f t="shared" ca="1" si="7"/>
        <v>1.3216894740970986E-2</v>
      </c>
      <c r="Q79" s="1">
        <f t="shared" si="11"/>
        <v>37344.906499999997</v>
      </c>
      <c r="R79" s="1"/>
      <c r="S79" s="1"/>
      <c r="T79" s="1"/>
    </row>
    <row r="80" spans="1:21" x14ac:dyDescent="0.2">
      <c r="A80" s="21" t="s">
        <v>54</v>
      </c>
      <c r="B80" s="43" t="s">
        <v>35</v>
      </c>
      <c r="C80" s="14">
        <v>52655.485999999997</v>
      </c>
      <c r="D80" s="14">
        <v>4.0000000000000001E-3</v>
      </c>
      <c r="E80">
        <f t="shared" si="8"/>
        <v>4316.0209082880056</v>
      </c>
      <c r="F80">
        <f t="shared" si="9"/>
        <v>4316</v>
      </c>
      <c r="G80">
        <f t="shared" si="10"/>
        <v>6.8348164786584675E-3</v>
      </c>
      <c r="I80">
        <f>+G80</f>
        <v>6.8348164786584675E-3</v>
      </c>
      <c r="O80">
        <f t="shared" ca="1" si="7"/>
        <v>1.3231172492039088E-2</v>
      </c>
      <c r="Q80" s="1">
        <f t="shared" si="11"/>
        <v>37636.985999999997</v>
      </c>
      <c r="R80" s="1"/>
      <c r="S80" s="1"/>
      <c r="T80" s="1"/>
      <c r="U80" s="78"/>
    </row>
    <row r="81" spans="1:23" x14ac:dyDescent="0.2">
      <c r="A81" s="14" t="s">
        <v>68</v>
      </c>
      <c r="B81" s="43" t="s">
        <v>36</v>
      </c>
      <c r="C81" s="50">
        <v>52693.902699999999</v>
      </c>
      <c r="D81" s="50">
        <v>2.9999999999999997E-4</v>
      </c>
      <c r="E81">
        <f t="shared" si="8"/>
        <v>4433.5408783121147</v>
      </c>
      <c r="F81">
        <f t="shared" si="9"/>
        <v>4433.5</v>
      </c>
      <c r="G81">
        <f t="shared" si="10"/>
        <v>1.3362919111386873E-2</v>
      </c>
      <c r="K81">
        <f>+G81</f>
        <v>1.3362919111386873E-2</v>
      </c>
      <c r="O81">
        <f t="shared" ca="1" si="7"/>
        <v>1.3233050092207529E-2</v>
      </c>
      <c r="Q81" s="1">
        <f t="shared" si="11"/>
        <v>37675.402699999999</v>
      </c>
      <c r="R81" s="1"/>
      <c r="S81" s="1"/>
      <c r="T81" s="1"/>
      <c r="U81" s="78"/>
    </row>
    <row r="82" spans="1:23" x14ac:dyDescent="0.2">
      <c r="A82" s="44" t="s">
        <v>46</v>
      </c>
      <c r="B82" s="45" t="s">
        <v>35</v>
      </c>
      <c r="C82" s="44">
        <v>53068.354299999999</v>
      </c>
      <c r="D82" s="44">
        <v>1.8E-3</v>
      </c>
      <c r="E82">
        <f t="shared" si="8"/>
        <v>5579.0203392621133</v>
      </c>
      <c r="F82">
        <f t="shared" si="9"/>
        <v>5579</v>
      </c>
      <c r="O82">
        <f t="shared" ref="O82:O113" ca="1" si="13">+C$11+C$12*$F82</f>
        <v>1.325135469640284E-2</v>
      </c>
      <c r="Q82" s="1">
        <f t="shared" si="11"/>
        <v>38049.854299999999</v>
      </c>
      <c r="R82" s="1"/>
      <c r="S82" s="1"/>
      <c r="T82" s="1"/>
      <c r="U82" s="38">
        <v>6.6488047159509733E-3</v>
      </c>
      <c r="W82" s="38" t="s">
        <v>48</v>
      </c>
    </row>
    <row r="83" spans="1:23" x14ac:dyDescent="0.2">
      <c r="A83" s="46" t="s">
        <v>47</v>
      </c>
      <c r="B83" s="48"/>
      <c r="C83" s="14">
        <v>53080.449800000002</v>
      </c>
      <c r="D83" s="14">
        <v>5.0000000000000001E-4</v>
      </c>
      <c r="E83">
        <f t="shared" si="8"/>
        <v>5616.0215079576783</v>
      </c>
      <c r="F83">
        <f t="shared" si="9"/>
        <v>5616</v>
      </c>
      <c r="O83">
        <f t="shared" ca="1" si="13"/>
        <v>1.3251945940711199E-2</v>
      </c>
      <c r="Q83" s="1">
        <f t="shared" si="11"/>
        <v>38061.949800000002</v>
      </c>
      <c r="R83" s="1"/>
      <c r="S83" s="1"/>
      <c r="T83" s="1"/>
      <c r="U83" s="38">
        <v>7.0308455469785258E-3</v>
      </c>
      <c r="W83" s="38" t="s">
        <v>48</v>
      </c>
    </row>
    <row r="84" spans="1:23" x14ac:dyDescent="0.2">
      <c r="A84" s="46" t="s">
        <v>47</v>
      </c>
      <c r="B84" s="48"/>
      <c r="C84" s="14">
        <v>53080.6155</v>
      </c>
      <c r="D84" s="14">
        <v>8.9999999999999998E-4</v>
      </c>
      <c r="E84">
        <f t="shared" si="8"/>
        <v>5616.5283984254374</v>
      </c>
      <c r="F84">
        <f t="shared" si="9"/>
        <v>5616.5</v>
      </c>
      <c r="O84">
        <f t="shared" ca="1" si="13"/>
        <v>1.325195393049915E-2</v>
      </c>
      <c r="Q84" s="1">
        <f t="shared" si="11"/>
        <v>38062.1155</v>
      </c>
      <c r="R84" s="1"/>
      <c r="S84" s="1"/>
      <c r="T84" s="1"/>
      <c r="U84" s="38">
        <v>9.2833055532537401E-3</v>
      </c>
      <c r="W84" s="38" t="s">
        <v>48</v>
      </c>
    </row>
    <row r="85" spans="1:23" x14ac:dyDescent="0.2">
      <c r="A85" s="95" t="s">
        <v>270</v>
      </c>
      <c r="B85" s="96" t="s">
        <v>35</v>
      </c>
      <c r="C85" s="97">
        <v>53118.040999999997</v>
      </c>
      <c r="D85" s="97" t="s">
        <v>98</v>
      </c>
      <c r="E85">
        <f t="shared" ref="E85:E116" si="14">+(C85-C$7)/C$8</f>
        <v>5731.01620289945</v>
      </c>
      <c r="F85">
        <f t="shared" ref="F85:F116" si="15">ROUND(2*E85,0)/2</f>
        <v>5731</v>
      </c>
      <c r="G85">
        <f t="shared" ref="G85:G116" si="16">C85-($C$7+$C$8*$F85)</f>
        <v>5.2966481089242734E-3</v>
      </c>
      <c r="K85">
        <f t="shared" ref="K85:K91" si="17">+G85</f>
        <v>5.2966481089242734E-3</v>
      </c>
      <c r="O85">
        <f t="shared" ca="1" si="13"/>
        <v>1.3253783591939886E-2</v>
      </c>
      <c r="Q85" s="1">
        <f t="shared" ref="Q85:Q116" si="18">+C85-15018.5</f>
        <v>38099.540999999997</v>
      </c>
      <c r="R85" s="1"/>
      <c r="S85" s="1"/>
      <c r="T85" s="1"/>
    </row>
    <row r="86" spans="1:23" x14ac:dyDescent="0.2">
      <c r="A86" s="95" t="s">
        <v>270</v>
      </c>
      <c r="B86" s="96" t="s">
        <v>36</v>
      </c>
      <c r="C86" s="97">
        <v>53118.2039</v>
      </c>
      <c r="D86" s="97" t="s">
        <v>98</v>
      </c>
      <c r="E86">
        <f t="shared" si="14"/>
        <v>5731.5145279278177</v>
      </c>
      <c r="F86">
        <f t="shared" si="15"/>
        <v>5731.5</v>
      </c>
      <c r="G86">
        <f t="shared" si="16"/>
        <v>4.7491081277257763E-3</v>
      </c>
      <c r="K86">
        <f t="shared" si="17"/>
        <v>4.7491081277257763E-3</v>
      </c>
      <c r="O86">
        <f t="shared" ca="1" si="13"/>
        <v>1.3253791581727837E-2</v>
      </c>
      <c r="Q86" s="1">
        <f t="shared" si="18"/>
        <v>38099.7039</v>
      </c>
      <c r="R86" s="1"/>
      <c r="S86" s="1"/>
      <c r="T86" s="1"/>
    </row>
    <row r="87" spans="1:23" x14ac:dyDescent="0.2">
      <c r="A87" s="95" t="s">
        <v>278</v>
      </c>
      <c r="B87" s="96" t="s">
        <v>35</v>
      </c>
      <c r="C87" s="97">
        <v>53408.328000000001</v>
      </c>
      <c r="D87" s="97" t="s">
        <v>98</v>
      </c>
      <c r="E87">
        <f t="shared" si="14"/>
        <v>6619.0289561652835</v>
      </c>
      <c r="F87">
        <f t="shared" si="15"/>
        <v>6619</v>
      </c>
      <c r="G87">
        <f t="shared" si="16"/>
        <v>9.4656279688933864E-3</v>
      </c>
      <c r="K87">
        <f t="shared" si="17"/>
        <v>9.4656279688933864E-3</v>
      </c>
      <c r="O87">
        <f t="shared" ca="1" si="13"/>
        <v>1.326797345534053E-2</v>
      </c>
      <c r="Q87" s="1">
        <f t="shared" si="18"/>
        <v>38389.828000000001</v>
      </c>
      <c r="R87" s="1"/>
      <c r="S87" s="1"/>
      <c r="T87" s="1"/>
    </row>
    <row r="88" spans="1:23" x14ac:dyDescent="0.2">
      <c r="A88" s="95" t="s">
        <v>278</v>
      </c>
      <c r="B88" s="96" t="s">
        <v>35</v>
      </c>
      <c r="C88" s="97">
        <v>53413.230900000002</v>
      </c>
      <c r="D88" s="97" t="s">
        <v>98</v>
      </c>
      <c r="E88">
        <f t="shared" si="14"/>
        <v>6634.027346475521</v>
      </c>
      <c r="F88">
        <f t="shared" si="15"/>
        <v>6634</v>
      </c>
      <c r="G88">
        <f t="shared" si="16"/>
        <v>8.9394283058936708E-3</v>
      </c>
      <c r="K88">
        <f t="shared" si="17"/>
        <v>8.9394283058936708E-3</v>
      </c>
      <c r="O88">
        <f t="shared" ca="1" si="13"/>
        <v>1.3268213148979054E-2</v>
      </c>
      <c r="Q88" s="1">
        <f t="shared" si="18"/>
        <v>38394.730900000002</v>
      </c>
      <c r="R88" s="1"/>
      <c r="S88" s="1"/>
      <c r="T88" s="1"/>
    </row>
    <row r="89" spans="1:23" x14ac:dyDescent="0.2">
      <c r="A89" s="47" t="s">
        <v>50</v>
      </c>
      <c r="B89" s="48"/>
      <c r="C89" s="49">
        <v>53414.8649</v>
      </c>
      <c r="D89" s="50">
        <v>1E-4</v>
      </c>
      <c r="E89">
        <f t="shared" si="14"/>
        <v>6639.0258921866089</v>
      </c>
      <c r="F89">
        <f t="shared" si="15"/>
        <v>6639</v>
      </c>
      <c r="G89">
        <f t="shared" si="16"/>
        <v>8.4640284112538211E-3</v>
      </c>
      <c r="K89">
        <f t="shared" si="17"/>
        <v>8.4640284112538211E-3</v>
      </c>
      <c r="O89">
        <f t="shared" ca="1" si="13"/>
        <v>1.3268293046858561E-2</v>
      </c>
      <c r="Q89" s="1">
        <f t="shared" si="18"/>
        <v>38396.3649</v>
      </c>
      <c r="R89" s="1"/>
      <c r="S89" s="1"/>
      <c r="T89" s="1"/>
      <c r="U89" s="78"/>
    </row>
    <row r="90" spans="1:23" x14ac:dyDescent="0.2">
      <c r="A90" s="95" t="s">
        <v>278</v>
      </c>
      <c r="B90" s="96" t="s">
        <v>36</v>
      </c>
      <c r="C90" s="97">
        <v>53424.180099999998</v>
      </c>
      <c r="D90" s="97" t="s">
        <v>98</v>
      </c>
      <c r="E90">
        <f t="shared" si="14"/>
        <v>6667.5218854595405</v>
      </c>
      <c r="F90">
        <f t="shared" si="15"/>
        <v>6667.5</v>
      </c>
      <c r="G90">
        <f t="shared" si="16"/>
        <v>7.1542490477440879E-3</v>
      </c>
      <c r="K90">
        <f t="shared" si="17"/>
        <v>7.1542490477440879E-3</v>
      </c>
      <c r="O90">
        <f t="shared" ca="1" si="13"/>
        <v>1.3268748464771758E-2</v>
      </c>
      <c r="Q90" s="1">
        <f t="shared" si="18"/>
        <v>38405.680099999998</v>
      </c>
      <c r="R90" s="1"/>
      <c r="S90" s="1"/>
      <c r="T90" s="1"/>
    </row>
    <row r="91" spans="1:23" x14ac:dyDescent="0.2">
      <c r="A91" s="21" t="s">
        <v>55</v>
      </c>
      <c r="B91" s="43" t="s">
        <v>36</v>
      </c>
      <c r="C91" s="14">
        <v>53464.390099999997</v>
      </c>
      <c r="D91" s="14">
        <v>1.4E-3</v>
      </c>
      <c r="E91">
        <f t="shared" si="14"/>
        <v>6790.5277135152846</v>
      </c>
      <c r="F91">
        <f t="shared" si="15"/>
        <v>6790.5</v>
      </c>
      <c r="G91">
        <f t="shared" si="16"/>
        <v>9.0594117937143892E-3</v>
      </c>
      <c r="K91">
        <f t="shared" si="17"/>
        <v>9.0594117937143892E-3</v>
      </c>
      <c r="O91">
        <f t="shared" ca="1" si="13"/>
        <v>1.3270713952607658E-2</v>
      </c>
      <c r="Q91" s="1">
        <f t="shared" si="18"/>
        <v>38445.890099999997</v>
      </c>
      <c r="R91" s="1"/>
      <c r="S91" s="1"/>
      <c r="T91" s="1"/>
      <c r="U91" s="78"/>
    </row>
    <row r="92" spans="1:23" x14ac:dyDescent="0.2">
      <c r="A92" s="46" t="s">
        <v>51</v>
      </c>
      <c r="B92" s="48"/>
      <c r="C92" s="14">
        <v>53465.369299999998</v>
      </c>
      <c r="D92" s="14">
        <v>2.2000000000000001E-3</v>
      </c>
      <c r="E92">
        <f t="shared" si="14"/>
        <v>6793.5231700393433</v>
      </c>
      <c r="F92">
        <f t="shared" si="15"/>
        <v>6793.5</v>
      </c>
      <c r="G92">
        <f t="shared" si="16"/>
        <v>7.5741718610515818E-3</v>
      </c>
      <c r="J92">
        <f>+G92</f>
        <v>7.5741718610515818E-3</v>
      </c>
      <c r="O92">
        <f t="shared" ca="1" si="13"/>
        <v>1.3270761891335362E-2</v>
      </c>
      <c r="Q92" s="1">
        <f t="shared" si="18"/>
        <v>38446.869299999998</v>
      </c>
      <c r="R92" s="1"/>
      <c r="S92" s="1"/>
      <c r="T92" s="1"/>
      <c r="U92" s="78"/>
    </row>
    <row r="93" spans="1:23" x14ac:dyDescent="0.2">
      <c r="A93" s="46" t="s">
        <v>51</v>
      </c>
      <c r="B93" s="48"/>
      <c r="C93" s="14">
        <v>53465.534399999997</v>
      </c>
      <c r="D93" s="14">
        <v>1.5E-3</v>
      </c>
      <c r="E93">
        <f t="shared" si="14"/>
        <v>6794.0282250558012</v>
      </c>
      <c r="F93">
        <f t="shared" si="15"/>
        <v>6794</v>
      </c>
      <c r="G93">
        <f t="shared" si="16"/>
        <v>9.2266318752081133E-3</v>
      </c>
      <c r="J93">
        <f>+G93</f>
        <v>9.2266318752081133E-3</v>
      </c>
      <c r="O93">
        <f t="shared" ca="1" si="13"/>
        <v>1.3270769881123313E-2</v>
      </c>
      <c r="Q93" s="1">
        <f t="shared" si="18"/>
        <v>38447.034399999997</v>
      </c>
      <c r="R93" s="1"/>
      <c r="S93" s="1"/>
      <c r="T93" s="1"/>
      <c r="U93" s="78"/>
    </row>
    <row r="94" spans="1:23" x14ac:dyDescent="0.2">
      <c r="A94" s="46" t="s">
        <v>52</v>
      </c>
      <c r="B94" s="48" t="s">
        <v>35</v>
      </c>
      <c r="C94" s="50">
        <v>53513.588100000001</v>
      </c>
      <c r="D94" s="50">
        <v>2.0000000000000001E-4</v>
      </c>
      <c r="E94">
        <f t="shared" si="14"/>
        <v>6941.028602067564</v>
      </c>
      <c r="F94">
        <f t="shared" si="15"/>
        <v>6941</v>
      </c>
      <c r="G94">
        <f t="shared" si="16"/>
        <v>9.3498751666629687E-3</v>
      </c>
      <c r="K94">
        <f>+G94</f>
        <v>9.3498751666629687E-3</v>
      </c>
      <c r="O94">
        <f t="shared" ca="1" si="13"/>
        <v>1.3273118878780852E-2</v>
      </c>
      <c r="Q94" s="1">
        <f t="shared" si="18"/>
        <v>38495.088100000001</v>
      </c>
      <c r="R94" s="1"/>
      <c r="S94" s="1"/>
      <c r="T94" s="1"/>
      <c r="U94" s="78"/>
    </row>
    <row r="95" spans="1:23" x14ac:dyDescent="0.2">
      <c r="A95" s="21" t="s">
        <v>56</v>
      </c>
      <c r="B95" s="43" t="s">
        <v>36</v>
      </c>
      <c r="C95" s="14">
        <v>53788.3462</v>
      </c>
      <c r="D95" s="14">
        <v>1.8E-3</v>
      </c>
      <c r="E95">
        <f t="shared" si="14"/>
        <v>7781.5371224735245</v>
      </c>
      <c r="F95">
        <f t="shared" si="15"/>
        <v>7781.5</v>
      </c>
      <c r="G95">
        <f t="shared" si="16"/>
        <v>1.2135153949202504E-2</v>
      </c>
      <c r="J95">
        <f>+G95</f>
        <v>1.2135153949202504E-2</v>
      </c>
      <c r="O95">
        <f t="shared" ca="1" si="13"/>
        <v>1.3286549712326167E-2</v>
      </c>
      <c r="Q95" s="1">
        <f t="shared" si="18"/>
        <v>38769.8462</v>
      </c>
      <c r="R95" s="1"/>
      <c r="S95" s="1"/>
      <c r="T95" s="1"/>
      <c r="U95" s="78"/>
    </row>
    <row r="96" spans="1:23" x14ac:dyDescent="0.2">
      <c r="A96" s="21" t="s">
        <v>56</v>
      </c>
      <c r="B96" s="43" t="s">
        <v>35</v>
      </c>
      <c r="C96" s="14">
        <v>53788.508099999999</v>
      </c>
      <c r="D96" s="14">
        <v>8.9999999999999998E-4</v>
      </c>
      <c r="E96">
        <f t="shared" si="14"/>
        <v>7782.0323884163772</v>
      </c>
      <c r="F96">
        <f t="shared" si="15"/>
        <v>7782</v>
      </c>
      <c r="G96">
        <f t="shared" si="16"/>
        <v>1.0587613964162301E-2</v>
      </c>
      <c r="J96">
        <f>+G96</f>
        <v>1.0587613964162301E-2</v>
      </c>
      <c r="O96">
        <f t="shared" ca="1" si="13"/>
        <v>1.3286557702114118E-2</v>
      </c>
      <c r="Q96" s="1">
        <f t="shared" si="18"/>
        <v>38770.008099999999</v>
      </c>
      <c r="R96" s="1"/>
      <c r="S96" s="1"/>
      <c r="T96" s="1"/>
      <c r="U96" s="78"/>
    </row>
    <row r="97" spans="1:21" x14ac:dyDescent="0.2">
      <c r="A97" s="95" t="s">
        <v>323</v>
      </c>
      <c r="B97" s="96" t="s">
        <v>35</v>
      </c>
      <c r="C97" s="97">
        <v>53831.004000000001</v>
      </c>
      <c r="D97" s="97" t="s">
        <v>98</v>
      </c>
      <c r="E97">
        <f t="shared" si="14"/>
        <v>7912.0309800223067</v>
      </c>
      <c r="F97">
        <f t="shared" si="15"/>
        <v>7912</v>
      </c>
      <c r="G97">
        <f t="shared" si="16"/>
        <v>1.0127216868568212E-2</v>
      </c>
      <c r="K97">
        <f t="shared" ref="K97:K113" si="19">+G97</f>
        <v>1.0127216868568212E-2</v>
      </c>
      <c r="O97">
        <f t="shared" ca="1" si="13"/>
        <v>1.3288635046981329E-2</v>
      </c>
      <c r="Q97" s="1">
        <f t="shared" si="18"/>
        <v>38812.504000000001</v>
      </c>
      <c r="R97" s="1"/>
      <c r="S97" s="1"/>
      <c r="T97" s="1"/>
    </row>
    <row r="98" spans="1:21" x14ac:dyDescent="0.2">
      <c r="A98" s="95" t="s">
        <v>323</v>
      </c>
      <c r="B98" s="96" t="s">
        <v>36</v>
      </c>
      <c r="C98" s="97">
        <v>53831.167399999998</v>
      </c>
      <c r="D98" s="97" t="s">
        <v>92</v>
      </c>
      <c r="E98">
        <f t="shared" si="14"/>
        <v>7912.5308345934091</v>
      </c>
      <c r="F98">
        <f t="shared" si="15"/>
        <v>7912.5</v>
      </c>
      <c r="G98">
        <f t="shared" si="16"/>
        <v>1.0079676874738652E-2</v>
      </c>
      <c r="K98">
        <f t="shared" si="19"/>
        <v>1.0079676874738652E-2</v>
      </c>
      <c r="O98">
        <f t="shared" ca="1" si="13"/>
        <v>1.328864303676928E-2</v>
      </c>
      <c r="Q98" s="1">
        <f t="shared" si="18"/>
        <v>38812.667399999998</v>
      </c>
      <c r="R98" s="1"/>
      <c r="S98" s="1"/>
      <c r="T98" s="1"/>
    </row>
    <row r="99" spans="1:21" x14ac:dyDescent="0.2">
      <c r="A99" s="20" t="s">
        <v>64</v>
      </c>
      <c r="B99" s="16" t="s">
        <v>35</v>
      </c>
      <c r="C99" s="64">
        <v>53882.654399999999</v>
      </c>
      <c r="D99" s="64">
        <v>1E-4</v>
      </c>
      <c r="E99">
        <f t="shared" si="14"/>
        <v>8070.0339698609141</v>
      </c>
      <c r="F99">
        <f t="shared" si="15"/>
        <v>8070</v>
      </c>
      <c r="G99">
        <f t="shared" si="16"/>
        <v>1.110458040056983E-2</v>
      </c>
      <c r="K99">
        <f t="shared" si="19"/>
        <v>1.110458040056983E-2</v>
      </c>
      <c r="O99">
        <f t="shared" ca="1" si="13"/>
        <v>1.3291159819973785E-2</v>
      </c>
      <c r="Q99" s="1">
        <f t="shared" si="18"/>
        <v>38864.154399999999</v>
      </c>
      <c r="R99" s="1"/>
      <c r="S99" s="1"/>
      <c r="T99" s="1"/>
      <c r="U99" s="78"/>
    </row>
    <row r="100" spans="1:21" x14ac:dyDescent="0.2">
      <c r="A100" s="95" t="s">
        <v>323</v>
      </c>
      <c r="B100" s="96" t="s">
        <v>35</v>
      </c>
      <c r="C100" s="97">
        <v>54101.3465</v>
      </c>
      <c r="D100" s="97" t="s">
        <v>92</v>
      </c>
      <c r="E100">
        <f t="shared" si="14"/>
        <v>8739.0318024834032</v>
      </c>
      <c r="F100">
        <f t="shared" si="15"/>
        <v>8739</v>
      </c>
      <c r="G100">
        <f t="shared" si="16"/>
        <v>1.0396075354947243E-2</v>
      </c>
      <c r="K100">
        <f t="shared" si="19"/>
        <v>1.0396075354947243E-2</v>
      </c>
      <c r="O100">
        <f t="shared" ca="1" si="13"/>
        <v>1.3301850156251972E-2</v>
      </c>
      <c r="Q100" s="1">
        <f t="shared" si="18"/>
        <v>39082.8465</v>
      </c>
      <c r="R100" s="1"/>
      <c r="S100" s="1"/>
      <c r="T100" s="1"/>
    </row>
    <row r="101" spans="1:21" x14ac:dyDescent="0.2">
      <c r="A101" s="51" t="s">
        <v>69</v>
      </c>
      <c r="B101" s="43"/>
      <c r="C101" s="52">
        <v>54153.814000000006</v>
      </c>
      <c r="D101" s="52">
        <v>1E-3</v>
      </c>
      <c r="E101">
        <f t="shared" si="14"/>
        <v>8899.5343710861307</v>
      </c>
      <c r="F101">
        <f t="shared" si="15"/>
        <v>8899.5</v>
      </c>
      <c r="G101">
        <f t="shared" si="16"/>
        <v>1.1235738951654639E-2</v>
      </c>
      <c r="K101">
        <f t="shared" si="19"/>
        <v>1.1235738951654639E-2</v>
      </c>
      <c r="O101">
        <f t="shared" ca="1" si="13"/>
        <v>1.3304414878184184E-2</v>
      </c>
      <c r="Q101" s="1">
        <f t="shared" si="18"/>
        <v>39135.314000000006</v>
      </c>
      <c r="R101" s="1"/>
      <c r="S101" s="1"/>
      <c r="T101" s="1"/>
      <c r="U101" s="78"/>
    </row>
    <row r="102" spans="1:21" x14ac:dyDescent="0.2">
      <c r="A102" s="44" t="s">
        <v>63</v>
      </c>
      <c r="B102" s="5" t="s">
        <v>36</v>
      </c>
      <c r="C102" s="63">
        <v>54170.4856</v>
      </c>
      <c r="D102" s="63">
        <v>4.0000000000000002E-4</v>
      </c>
      <c r="E102">
        <f t="shared" si="14"/>
        <v>8950.5342209496848</v>
      </c>
      <c r="F102">
        <f t="shared" si="15"/>
        <v>8950.5</v>
      </c>
      <c r="G102">
        <f t="shared" si="16"/>
        <v>1.1186660085513722E-2</v>
      </c>
      <c r="K102">
        <f t="shared" si="19"/>
        <v>1.1186660085513722E-2</v>
      </c>
      <c r="O102">
        <f t="shared" ca="1" si="13"/>
        <v>1.3305229836555167E-2</v>
      </c>
      <c r="Q102" s="1">
        <f t="shared" si="18"/>
        <v>39151.9856</v>
      </c>
      <c r="R102" s="1"/>
      <c r="S102" s="1"/>
      <c r="T102" s="1"/>
      <c r="U102" s="78"/>
    </row>
    <row r="103" spans="1:21" x14ac:dyDescent="0.2">
      <c r="A103" s="21" t="s">
        <v>66</v>
      </c>
      <c r="B103" s="43" t="s">
        <v>35</v>
      </c>
      <c r="C103" s="14">
        <v>54503.756099999999</v>
      </c>
      <c r="D103" s="14">
        <v>2.0000000000000001E-4</v>
      </c>
      <c r="E103">
        <f t="shared" si="14"/>
        <v>9970.0371759124482</v>
      </c>
      <c r="F103">
        <f t="shared" si="15"/>
        <v>9970</v>
      </c>
      <c r="G103">
        <f t="shared" si="16"/>
        <v>1.2152622875873931E-2</v>
      </c>
      <c r="K103">
        <f t="shared" si="19"/>
        <v>1.2152622875873931E-2</v>
      </c>
      <c r="O103">
        <f t="shared" ca="1" si="13"/>
        <v>1.3321521014186873E-2</v>
      </c>
      <c r="Q103" s="1">
        <f t="shared" si="18"/>
        <v>39485.256099999999</v>
      </c>
      <c r="R103" s="1"/>
      <c r="S103" s="1"/>
      <c r="T103" s="1"/>
      <c r="U103" s="78"/>
    </row>
    <row r="104" spans="1:21" x14ac:dyDescent="0.2">
      <c r="A104" s="95" t="s">
        <v>359</v>
      </c>
      <c r="B104" s="96" t="s">
        <v>35</v>
      </c>
      <c r="C104" s="97">
        <v>54534.158100000001</v>
      </c>
      <c r="D104" s="97" t="s">
        <v>98</v>
      </c>
      <c r="E104">
        <f t="shared" si="14"/>
        <v>10063.039493359627</v>
      </c>
      <c r="F104">
        <f t="shared" si="15"/>
        <v>10063</v>
      </c>
      <c r="G104">
        <f t="shared" si="16"/>
        <v>1.2910184952488635E-2</v>
      </c>
      <c r="K104">
        <f t="shared" si="19"/>
        <v>1.2910184952488635E-2</v>
      </c>
      <c r="O104">
        <f t="shared" ca="1" si="13"/>
        <v>1.3323007114745723E-2</v>
      </c>
      <c r="Q104" s="1">
        <f t="shared" si="18"/>
        <v>39515.658100000001</v>
      </c>
      <c r="R104" s="1"/>
      <c r="S104" s="1"/>
      <c r="T104" s="1"/>
    </row>
    <row r="105" spans="1:21" x14ac:dyDescent="0.2">
      <c r="A105" s="14" t="s">
        <v>67</v>
      </c>
      <c r="B105" s="43" t="s">
        <v>36</v>
      </c>
      <c r="C105" s="14">
        <v>54682.405599999998</v>
      </c>
      <c r="D105" s="14">
        <v>4.0000000000000002E-4</v>
      </c>
      <c r="E105">
        <f t="shared" si="14"/>
        <v>10516.541271392307</v>
      </c>
      <c r="F105">
        <f t="shared" si="15"/>
        <v>10516.5</v>
      </c>
      <c r="G105">
        <f t="shared" si="16"/>
        <v>1.349141509126639E-2</v>
      </c>
      <c r="K105">
        <f t="shared" si="19"/>
        <v>1.349141509126639E-2</v>
      </c>
      <c r="O105">
        <f t="shared" ca="1" si="13"/>
        <v>1.3330253852417109E-2</v>
      </c>
      <c r="Q105" s="1">
        <f t="shared" si="18"/>
        <v>39663.905599999998</v>
      </c>
      <c r="R105" s="1"/>
      <c r="S105" s="1"/>
      <c r="T105" s="1"/>
      <c r="U105" s="78"/>
    </row>
    <row r="106" spans="1:21" x14ac:dyDescent="0.2">
      <c r="A106" s="7" t="s">
        <v>75</v>
      </c>
      <c r="B106" s="5"/>
      <c r="C106" s="10">
        <v>54879.849099999999</v>
      </c>
      <c r="D106" s="10">
        <v>2.0000000000000001E-4</v>
      </c>
      <c r="E106">
        <f t="shared" si="14"/>
        <v>11120.537819806261</v>
      </c>
      <c r="F106">
        <f t="shared" si="15"/>
        <v>11120.5</v>
      </c>
      <c r="G106">
        <f t="shared" si="16"/>
        <v>1.2363108595309313E-2</v>
      </c>
      <c r="K106">
        <f t="shared" si="19"/>
        <v>1.2363108595309313E-2</v>
      </c>
      <c r="O106">
        <f t="shared" ca="1" si="13"/>
        <v>1.3339905516261691E-2</v>
      </c>
      <c r="Q106" s="1">
        <f t="shared" si="18"/>
        <v>39861.349099999999</v>
      </c>
      <c r="R106" s="1"/>
      <c r="S106" s="1"/>
      <c r="T106" s="1"/>
      <c r="U106" s="78"/>
    </row>
    <row r="107" spans="1:21" x14ac:dyDescent="0.2">
      <c r="A107" s="70" t="s">
        <v>70</v>
      </c>
      <c r="B107" s="71" t="s">
        <v>35</v>
      </c>
      <c r="C107" s="70">
        <v>54887.854299999999</v>
      </c>
      <c r="D107" s="70">
        <v>1E-3</v>
      </c>
      <c r="E107">
        <f t="shared" si="14"/>
        <v>11145.026411070916</v>
      </c>
      <c r="F107">
        <f t="shared" si="15"/>
        <v>11145</v>
      </c>
      <c r="G107">
        <f t="shared" si="16"/>
        <v>8.6336491367546842E-3</v>
      </c>
      <c r="K107">
        <f t="shared" si="19"/>
        <v>8.6336491367546842E-3</v>
      </c>
      <c r="O107">
        <f t="shared" ca="1" si="13"/>
        <v>1.3340297015871281E-2</v>
      </c>
      <c r="Q107" s="1">
        <f t="shared" si="18"/>
        <v>39869.354299999999</v>
      </c>
      <c r="R107" s="1"/>
      <c r="S107" s="1"/>
      <c r="T107" s="1"/>
      <c r="U107" s="78"/>
    </row>
    <row r="108" spans="1:21" x14ac:dyDescent="0.2">
      <c r="A108" s="70" t="s">
        <v>70</v>
      </c>
      <c r="B108" s="71" t="s">
        <v>35</v>
      </c>
      <c r="C108" s="70">
        <v>54888.838199999998</v>
      </c>
      <c r="D108" s="70">
        <v>5.0000000000000001E-4</v>
      </c>
      <c r="E108">
        <f t="shared" si="14"/>
        <v>11148.036245296829</v>
      </c>
      <c r="F108">
        <f t="shared" si="15"/>
        <v>11148</v>
      </c>
      <c r="G108">
        <f t="shared" si="16"/>
        <v>1.1848409209051169E-2</v>
      </c>
      <c r="K108">
        <f t="shared" si="19"/>
        <v>1.1848409209051169E-2</v>
      </c>
      <c r="O108">
        <f t="shared" ca="1" si="13"/>
        <v>1.3340344954598985E-2</v>
      </c>
      <c r="Q108" s="1">
        <f t="shared" si="18"/>
        <v>39870.338199999998</v>
      </c>
      <c r="R108" s="1"/>
      <c r="S108" s="1"/>
      <c r="T108" s="1"/>
      <c r="U108" s="78"/>
    </row>
    <row r="109" spans="1:21" x14ac:dyDescent="0.2">
      <c r="A109" s="72" t="s">
        <v>71</v>
      </c>
      <c r="B109" s="73" t="s">
        <v>35</v>
      </c>
      <c r="C109" s="72">
        <v>54950.619899999998</v>
      </c>
      <c r="D109" s="72">
        <v>1E-4</v>
      </c>
      <c r="E109">
        <f t="shared" si="14"/>
        <v>11337.031748086974</v>
      </c>
      <c r="F109">
        <f t="shared" si="15"/>
        <v>11337</v>
      </c>
      <c r="G109">
        <f t="shared" si="16"/>
        <v>1.0378293431131169E-2</v>
      </c>
      <c r="K109">
        <f t="shared" si="19"/>
        <v>1.0378293431131169E-2</v>
      </c>
      <c r="O109">
        <f t="shared" ca="1" si="13"/>
        <v>1.3343365094444393E-2</v>
      </c>
      <c r="Q109" s="1">
        <f t="shared" si="18"/>
        <v>39932.119899999998</v>
      </c>
      <c r="R109" s="1"/>
      <c r="S109" s="1"/>
      <c r="T109" s="1"/>
      <c r="U109" s="78"/>
    </row>
    <row r="110" spans="1:21" x14ac:dyDescent="0.2">
      <c r="A110" s="70" t="s">
        <v>70</v>
      </c>
      <c r="B110" s="71" t="s">
        <v>35</v>
      </c>
      <c r="C110" s="70">
        <v>54996.384100000003</v>
      </c>
      <c r="D110" s="70">
        <v>6.9999999999999999E-4</v>
      </c>
      <c r="E110">
        <f t="shared" si="14"/>
        <v>11477.028348840753</v>
      </c>
      <c r="F110">
        <f t="shared" si="15"/>
        <v>11477</v>
      </c>
      <c r="G110">
        <f t="shared" si="16"/>
        <v>9.2670965677825734E-3</v>
      </c>
      <c r="K110">
        <f t="shared" si="19"/>
        <v>9.2670965677825734E-3</v>
      </c>
      <c r="O110">
        <f t="shared" ca="1" si="13"/>
        <v>1.3345602235070621E-2</v>
      </c>
      <c r="Q110" s="1">
        <f t="shared" si="18"/>
        <v>39977.884100000003</v>
      </c>
      <c r="R110" s="1"/>
      <c r="S110" s="1"/>
      <c r="T110" s="1"/>
      <c r="U110" s="78"/>
    </row>
    <row r="111" spans="1:21" x14ac:dyDescent="0.2">
      <c r="A111" s="70" t="s">
        <v>70</v>
      </c>
      <c r="B111" s="71" t="s">
        <v>36</v>
      </c>
      <c r="C111" s="70">
        <v>54996.551599999999</v>
      </c>
      <c r="D111" s="70">
        <v>8.0000000000000004E-4</v>
      </c>
      <c r="E111">
        <f t="shared" si="14"/>
        <v>11477.540745662411</v>
      </c>
      <c r="F111">
        <f t="shared" si="15"/>
        <v>11477.5</v>
      </c>
      <c r="G111">
        <f t="shared" si="16"/>
        <v>1.3319556572241709E-2</v>
      </c>
      <c r="K111">
        <f t="shared" si="19"/>
        <v>1.3319556572241709E-2</v>
      </c>
      <c r="O111">
        <f t="shared" ca="1" si="13"/>
        <v>1.3345610224858572E-2</v>
      </c>
      <c r="Q111" s="1">
        <f t="shared" si="18"/>
        <v>39978.051599999999</v>
      </c>
      <c r="R111" s="1"/>
      <c r="S111" s="1"/>
      <c r="T111" s="1"/>
      <c r="U111" s="78"/>
    </row>
    <row r="112" spans="1:21" x14ac:dyDescent="0.2">
      <c r="A112" s="74" t="s">
        <v>76</v>
      </c>
      <c r="B112" s="75" t="s">
        <v>35</v>
      </c>
      <c r="C112" s="76">
        <v>55209.849000000002</v>
      </c>
      <c r="D112" s="76">
        <v>1E-4</v>
      </c>
      <c r="E112">
        <f t="shared" si="14"/>
        <v>12130.035729724541</v>
      </c>
      <c r="F112">
        <f t="shared" si="15"/>
        <v>12130</v>
      </c>
      <c r="G112">
        <f t="shared" si="16"/>
        <v>1.1679871160595212E-2</v>
      </c>
      <c r="K112">
        <f t="shared" si="19"/>
        <v>1.1679871160595212E-2</v>
      </c>
      <c r="O112">
        <f t="shared" ca="1" si="13"/>
        <v>1.3356036898134381E-2</v>
      </c>
      <c r="Q112" s="1">
        <f t="shared" si="18"/>
        <v>40191.349000000002</v>
      </c>
      <c r="R112" s="1"/>
      <c r="S112" s="1"/>
      <c r="T112" s="1"/>
      <c r="U112" s="78"/>
    </row>
    <row r="113" spans="1:21" x14ac:dyDescent="0.2">
      <c r="A113" s="72" t="s">
        <v>72</v>
      </c>
      <c r="B113" s="73" t="s">
        <v>35</v>
      </c>
      <c r="C113" s="72">
        <v>55283.728199999998</v>
      </c>
      <c r="D113" s="72">
        <v>1E-4</v>
      </c>
      <c r="E113">
        <f t="shared" si="14"/>
        <v>12356.038519381234</v>
      </c>
      <c r="F113">
        <f t="shared" si="15"/>
        <v>12356</v>
      </c>
      <c r="G113">
        <f t="shared" si="16"/>
        <v>1.259179620683426E-2</v>
      </c>
      <c r="K113">
        <f t="shared" si="19"/>
        <v>1.259179620683426E-2</v>
      </c>
      <c r="O113">
        <f t="shared" ca="1" si="13"/>
        <v>1.3359648282288148E-2</v>
      </c>
      <c r="Q113" s="1">
        <f t="shared" si="18"/>
        <v>40265.228199999998</v>
      </c>
      <c r="R113" s="1"/>
      <c r="S113" s="1"/>
      <c r="T113" s="1"/>
      <c r="U113" s="78"/>
    </row>
    <row r="114" spans="1:21" x14ac:dyDescent="0.2">
      <c r="A114" s="72" t="s">
        <v>77</v>
      </c>
      <c r="B114" s="73" t="s">
        <v>35</v>
      </c>
      <c r="C114" s="72">
        <v>55309.390099999997</v>
      </c>
      <c r="D114" s="72">
        <v>1.1999999999999999E-3</v>
      </c>
      <c r="E114">
        <f t="shared" si="14"/>
        <v>12434.540465637978</v>
      </c>
      <c r="F114">
        <f t="shared" si="15"/>
        <v>12434.5</v>
      </c>
      <c r="G114">
        <f t="shared" si="16"/>
        <v>1.3228017960500438E-2</v>
      </c>
      <c r="J114">
        <f>+G114</f>
        <v>1.3228017960500438E-2</v>
      </c>
      <c r="O114">
        <f t="shared" ref="O114:O145" ca="1" si="20">+C$11+C$12*$F114</f>
        <v>1.3360902678996426E-2</v>
      </c>
      <c r="Q114" s="1">
        <f t="shared" si="18"/>
        <v>40290.890099999997</v>
      </c>
      <c r="R114" s="1"/>
      <c r="S114" s="1"/>
      <c r="T114" s="1"/>
      <c r="U114" s="78"/>
    </row>
    <row r="115" spans="1:21" x14ac:dyDescent="0.2">
      <c r="A115" s="72" t="s">
        <v>77</v>
      </c>
      <c r="B115" s="73" t="s">
        <v>35</v>
      </c>
      <c r="C115" s="72">
        <v>55309.552499999998</v>
      </c>
      <c r="D115" s="72">
        <v>1E-3</v>
      </c>
      <c r="E115">
        <f t="shared" si="14"/>
        <v>12435.037261123589</v>
      </c>
      <c r="F115">
        <f t="shared" si="15"/>
        <v>12435</v>
      </c>
      <c r="G115">
        <f t="shared" si="16"/>
        <v>1.2180477977381088E-2</v>
      </c>
      <c r="J115">
        <f>+G115</f>
        <v>1.2180477977381088E-2</v>
      </c>
      <c r="O115">
        <f t="shared" ca="1" si="20"/>
        <v>1.3360910668784377E-2</v>
      </c>
      <c r="Q115" s="1">
        <f t="shared" si="18"/>
        <v>40291.052499999998</v>
      </c>
      <c r="R115" s="1"/>
      <c r="S115" s="1"/>
      <c r="T115" s="1"/>
      <c r="U115" s="78"/>
    </row>
    <row r="116" spans="1:21" x14ac:dyDescent="0.2">
      <c r="A116" s="95" t="s">
        <v>413</v>
      </c>
      <c r="B116" s="96" t="s">
        <v>36</v>
      </c>
      <c r="C116" s="97">
        <v>55572.213199999998</v>
      </c>
      <c r="D116" s="97" t="s">
        <v>98</v>
      </c>
      <c r="E116">
        <f t="shared" si="14"/>
        <v>13238.538800571543</v>
      </c>
      <c r="F116">
        <f t="shared" si="15"/>
        <v>13238.5</v>
      </c>
      <c r="G116">
        <f t="shared" si="16"/>
        <v>1.268371594051132E-2</v>
      </c>
      <c r="K116">
        <f>+G116</f>
        <v>1.268371594051132E-2</v>
      </c>
      <c r="O116">
        <f t="shared" ca="1" si="20"/>
        <v>1.3373750258021332E-2</v>
      </c>
      <c r="Q116" s="1">
        <f t="shared" si="18"/>
        <v>40553.713199999998</v>
      </c>
      <c r="R116" s="1"/>
      <c r="S116" s="1"/>
      <c r="T116" s="1"/>
    </row>
    <row r="117" spans="1:21" x14ac:dyDescent="0.2">
      <c r="A117" s="72" t="s">
        <v>78</v>
      </c>
      <c r="B117" s="73" t="s">
        <v>35</v>
      </c>
      <c r="C117" s="72">
        <v>55614.871800000001</v>
      </c>
      <c r="D117" s="72">
        <v>4.0000000000000002E-4</v>
      </c>
      <c r="E117">
        <f t="shared" ref="E117:E148" si="21">+(C117-C$7)/C$8</f>
        <v>13369.035105388733</v>
      </c>
      <c r="F117">
        <f t="shared" ref="F117:F148" si="22">ROUND(2*E117,0)/2</f>
        <v>13369</v>
      </c>
      <c r="G117">
        <f t="shared" ref="G117:G135" si="23">C117-($C$7+$C$8*$F117)</f>
        <v>1.1475778854219243E-2</v>
      </c>
      <c r="K117">
        <f>+G117</f>
        <v>1.1475778854219243E-2</v>
      </c>
      <c r="O117">
        <f t="shared" ca="1" si="20"/>
        <v>1.3375835592676494E-2</v>
      </c>
      <c r="Q117" s="1">
        <f t="shared" ref="Q117:Q148" si="24">+C117-15018.5</f>
        <v>40596.371800000001</v>
      </c>
      <c r="R117" s="1"/>
      <c r="S117" s="1"/>
      <c r="T117" s="1"/>
      <c r="U117" s="78"/>
    </row>
    <row r="118" spans="1:21" x14ac:dyDescent="0.2">
      <c r="A118" s="95" t="s">
        <v>413</v>
      </c>
      <c r="B118" s="96" t="s">
        <v>35</v>
      </c>
      <c r="C118" s="97">
        <v>55655.081200000001</v>
      </c>
      <c r="D118" s="97" t="s">
        <v>98</v>
      </c>
      <c r="E118">
        <f t="shared" si="21"/>
        <v>13492.039097993178</v>
      </c>
      <c r="F118">
        <f t="shared" si="22"/>
        <v>13492</v>
      </c>
      <c r="G118">
        <f t="shared" si="23"/>
        <v>1.2780941608070862E-2</v>
      </c>
      <c r="K118">
        <f>+G118</f>
        <v>1.2780941608070862E-2</v>
      </c>
      <c r="O118">
        <f t="shared" ca="1" si="20"/>
        <v>1.3377801080512394E-2</v>
      </c>
      <c r="Q118" s="1">
        <f t="shared" si="24"/>
        <v>40636.581200000001</v>
      </c>
      <c r="R118" s="1"/>
      <c r="S118" s="1"/>
      <c r="T118" s="1"/>
    </row>
    <row r="119" spans="1:21" x14ac:dyDescent="0.2">
      <c r="A119" s="95" t="s">
        <v>413</v>
      </c>
      <c r="B119" s="96" t="s">
        <v>36</v>
      </c>
      <c r="C119" s="97">
        <v>55655.246299999999</v>
      </c>
      <c r="D119" s="97" t="s">
        <v>98</v>
      </c>
      <c r="E119">
        <f t="shared" si="21"/>
        <v>13492.544153009636</v>
      </c>
      <c r="F119">
        <f t="shared" si="22"/>
        <v>13492.5</v>
      </c>
      <c r="G119">
        <f t="shared" si="23"/>
        <v>1.4433401614951435E-2</v>
      </c>
      <c r="K119">
        <f>+G119</f>
        <v>1.4433401614951435E-2</v>
      </c>
      <c r="O119">
        <f t="shared" ca="1" si="20"/>
        <v>1.3377809070300345E-2</v>
      </c>
      <c r="Q119" s="1">
        <f t="shared" si="24"/>
        <v>40636.746299999999</v>
      </c>
      <c r="R119" s="1"/>
      <c r="S119" s="1"/>
      <c r="T119" s="1"/>
    </row>
    <row r="120" spans="1:21" x14ac:dyDescent="0.2">
      <c r="A120" s="95" t="s">
        <v>413</v>
      </c>
      <c r="B120" s="96" t="s">
        <v>36</v>
      </c>
      <c r="C120" s="97">
        <v>55667.341399999998</v>
      </c>
      <c r="D120" s="97" t="s">
        <v>98</v>
      </c>
      <c r="E120">
        <f t="shared" si="21"/>
        <v>13529.544098070986</v>
      </c>
      <c r="F120">
        <f t="shared" si="22"/>
        <v>13529.5</v>
      </c>
      <c r="G120">
        <f t="shared" si="23"/>
        <v>1.4415442441531923E-2</v>
      </c>
      <c r="K120">
        <f>+G120</f>
        <v>1.4415442441531923E-2</v>
      </c>
      <c r="O120">
        <f t="shared" ca="1" si="20"/>
        <v>1.3378400314608704E-2</v>
      </c>
      <c r="Q120" s="1">
        <f t="shared" si="24"/>
        <v>40648.841399999998</v>
      </c>
      <c r="R120" s="1"/>
      <c r="S120" s="1"/>
      <c r="T120" s="1"/>
    </row>
    <row r="121" spans="1:21" x14ac:dyDescent="0.2">
      <c r="A121" s="72" t="s">
        <v>79</v>
      </c>
      <c r="B121" s="73" t="s">
        <v>35</v>
      </c>
      <c r="C121" s="72">
        <v>55669.465600000003</v>
      </c>
      <c r="D121" s="72">
        <v>2.0999999999999999E-3</v>
      </c>
      <c r="E121">
        <f t="shared" si="21"/>
        <v>13536.042207495426</v>
      </c>
      <c r="F121">
        <f t="shared" si="22"/>
        <v>13536</v>
      </c>
      <c r="G121">
        <f t="shared" si="23"/>
        <v>1.3797422594507225E-2</v>
      </c>
      <c r="J121">
        <f>+G121</f>
        <v>1.3797422594507225E-2</v>
      </c>
      <c r="O121">
        <f t="shared" ca="1" si="20"/>
        <v>1.3378504181852066E-2</v>
      </c>
      <c r="Q121" s="1">
        <f t="shared" si="24"/>
        <v>40650.965600000003</v>
      </c>
      <c r="R121" s="1"/>
      <c r="S121" s="1"/>
      <c r="T121" s="1"/>
      <c r="U121" s="78"/>
    </row>
    <row r="122" spans="1:21" x14ac:dyDescent="0.2">
      <c r="A122" s="72" t="s">
        <v>78</v>
      </c>
      <c r="B122" s="73" t="s">
        <v>35</v>
      </c>
      <c r="C122" s="72">
        <v>55684.829100000003</v>
      </c>
      <c r="D122" s="72">
        <v>2.9999999999999997E-4</v>
      </c>
      <c r="E122">
        <f t="shared" si="21"/>
        <v>13583.040467613167</v>
      </c>
      <c r="F122">
        <f t="shared" si="22"/>
        <v>13583</v>
      </c>
      <c r="G122">
        <f t="shared" si="23"/>
        <v>1.3228663643531036E-2</v>
      </c>
      <c r="K122">
        <f>+G122</f>
        <v>1.3228663643531036E-2</v>
      </c>
      <c r="O122">
        <f t="shared" ca="1" si="20"/>
        <v>1.3379255221919441E-2</v>
      </c>
      <c r="Q122" s="1">
        <f t="shared" si="24"/>
        <v>40666.329100000003</v>
      </c>
      <c r="R122" s="1"/>
      <c r="S122" s="1"/>
      <c r="T122" s="1"/>
      <c r="U122" s="78"/>
    </row>
    <row r="123" spans="1:21" x14ac:dyDescent="0.2">
      <c r="A123" s="72" t="s">
        <v>79</v>
      </c>
      <c r="B123" s="73" t="s">
        <v>35</v>
      </c>
      <c r="C123" s="72">
        <v>55700.358999999997</v>
      </c>
      <c r="D123" s="72">
        <v>2.0999999999999999E-3</v>
      </c>
      <c r="E123">
        <f t="shared" si="21"/>
        <v>13630.547759558511</v>
      </c>
      <c r="F123">
        <f t="shared" si="22"/>
        <v>13630.5</v>
      </c>
      <c r="G123">
        <f t="shared" si="23"/>
        <v>1.5612364702974446E-2</v>
      </c>
      <c r="J123">
        <f>+G123</f>
        <v>1.5612364702974446E-2</v>
      </c>
      <c r="O123">
        <f t="shared" ca="1" si="20"/>
        <v>1.3380014251774769E-2</v>
      </c>
      <c r="Q123" s="1">
        <f t="shared" si="24"/>
        <v>40681.858999999997</v>
      </c>
      <c r="R123" s="1"/>
      <c r="S123" s="1"/>
      <c r="T123" s="1"/>
      <c r="U123" s="78"/>
    </row>
    <row r="124" spans="1:21" x14ac:dyDescent="0.2">
      <c r="A124" s="72" t="s">
        <v>79</v>
      </c>
      <c r="B124" s="73" t="s">
        <v>35</v>
      </c>
      <c r="C124" s="72">
        <v>55700.518300000003</v>
      </c>
      <c r="D124" s="72">
        <v>4.0000000000000002E-4</v>
      </c>
      <c r="E124">
        <f t="shared" si="21"/>
        <v>13631.03507187908</v>
      </c>
      <c r="F124">
        <f t="shared" si="22"/>
        <v>13631</v>
      </c>
      <c r="G124">
        <f t="shared" si="23"/>
        <v>1.1464824718132149E-2</v>
      </c>
      <c r="J124">
        <f>+G124</f>
        <v>1.1464824718132149E-2</v>
      </c>
      <c r="O124">
        <f t="shared" ca="1" si="20"/>
        <v>1.338002224156272E-2</v>
      </c>
      <c r="Q124" s="1">
        <f t="shared" si="24"/>
        <v>40682.018300000003</v>
      </c>
      <c r="R124" s="1"/>
      <c r="S124" s="1"/>
      <c r="T124" s="1"/>
      <c r="U124" s="78"/>
    </row>
    <row r="125" spans="1:21" x14ac:dyDescent="0.2">
      <c r="A125" s="70" t="s">
        <v>80</v>
      </c>
      <c r="B125" s="71" t="s">
        <v>35</v>
      </c>
      <c r="C125" s="70">
        <v>55986.877999999997</v>
      </c>
      <c r="D125" s="70">
        <v>2.9999999999999997E-4</v>
      </c>
      <c r="E125">
        <f t="shared" si="21"/>
        <v>14507.033878650891</v>
      </c>
      <c r="F125">
        <f t="shared" si="22"/>
        <v>14507</v>
      </c>
      <c r="G125">
        <f t="shared" si="23"/>
        <v>1.1074764290242456E-2</v>
      </c>
      <c r="K125">
        <f>+G125</f>
        <v>1.1074764290242456E-2</v>
      </c>
      <c r="O125">
        <f t="shared" ca="1" si="20"/>
        <v>1.3394020350052542E-2</v>
      </c>
      <c r="Q125" s="1">
        <f t="shared" si="24"/>
        <v>40968.377999999997</v>
      </c>
      <c r="R125" s="1"/>
      <c r="S125" s="1"/>
      <c r="T125" s="1"/>
      <c r="U125" s="78"/>
    </row>
    <row r="126" spans="1:21" x14ac:dyDescent="0.2">
      <c r="A126" s="95" t="s">
        <v>452</v>
      </c>
      <c r="B126" s="96" t="s">
        <v>36</v>
      </c>
      <c r="C126" s="97">
        <v>56002.082199999997</v>
      </c>
      <c r="D126" s="97" t="s">
        <v>98</v>
      </c>
      <c r="E126">
        <f t="shared" si="21"/>
        <v>14553.544826448087</v>
      </c>
      <c r="F126">
        <f t="shared" si="22"/>
        <v>14553.5</v>
      </c>
      <c r="G126">
        <f t="shared" si="23"/>
        <v>1.4653545331384521E-2</v>
      </c>
      <c r="K126">
        <f>+G126</f>
        <v>1.4653545331384521E-2</v>
      </c>
      <c r="O126">
        <f t="shared" ca="1" si="20"/>
        <v>1.3394763400331968E-2</v>
      </c>
      <c r="Q126" s="1">
        <f t="shared" si="24"/>
        <v>40983.582199999997</v>
      </c>
      <c r="R126" s="1"/>
      <c r="S126" s="1"/>
      <c r="T126" s="1"/>
    </row>
    <row r="127" spans="1:21" x14ac:dyDescent="0.2">
      <c r="A127" s="95" t="s">
        <v>452</v>
      </c>
      <c r="B127" s="96" t="s">
        <v>35</v>
      </c>
      <c r="C127" s="97">
        <v>56002.243000000002</v>
      </c>
      <c r="D127" s="97" t="s">
        <v>98</v>
      </c>
      <c r="E127">
        <f t="shared" si="21"/>
        <v>14554.036727396906</v>
      </c>
      <c r="F127">
        <f t="shared" si="22"/>
        <v>14554</v>
      </c>
      <c r="G127">
        <f t="shared" si="23"/>
        <v>1.2006005345028825E-2</v>
      </c>
      <c r="K127">
        <f>+G127</f>
        <v>1.2006005345028825E-2</v>
      </c>
      <c r="O127">
        <f t="shared" ca="1" si="20"/>
        <v>1.3394771390119919E-2</v>
      </c>
      <c r="Q127" s="1">
        <f t="shared" si="24"/>
        <v>40983.743000000002</v>
      </c>
      <c r="R127" s="1"/>
      <c r="S127" s="1"/>
      <c r="T127" s="1"/>
    </row>
    <row r="128" spans="1:21" x14ac:dyDescent="0.2">
      <c r="A128" s="95" t="s">
        <v>452</v>
      </c>
      <c r="B128" s="96" t="s">
        <v>35</v>
      </c>
      <c r="C128" s="97">
        <v>56008.126199999999</v>
      </c>
      <c r="D128" s="97" t="s">
        <v>98</v>
      </c>
      <c r="E128">
        <f t="shared" si="21"/>
        <v>14572.033939225235</v>
      </c>
      <c r="F128">
        <f t="shared" si="22"/>
        <v>14572</v>
      </c>
      <c r="G128">
        <f t="shared" si="23"/>
        <v>1.1094565750681795E-2</v>
      </c>
      <c r="K128">
        <f>+G128</f>
        <v>1.1094565750681795E-2</v>
      </c>
      <c r="O128">
        <f t="shared" ca="1" si="20"/>
        <v>1.3395059022486147E-2</v>
      </c>
      <c r="Q128" s="1">
        <f t="shared" si="24"/>
        <v>40989.626199999999</v>
      </c>
      <c r="R128" s="1"/>
      <c r="S128" s="1"/>
      <c r="T128" s="1"/>
    </row>
    <row r="129" spans="1:21" x14ac:dyDescent="0.2">
      <c r="A129" s="95" t="s">
        <v>452</v>
      </c>
      <c r="B129" s="96" t="s">
        <v>36</v>
      </c>
      <c r="C129" s="97">
        <v>56008.294399999999</v>
      </c>
      <c r="D129" s="97" t="s">
        <v>98</v>
      </c>
      <c r="E129">
        <f t="shared" si="21"/>
        <v>14572.548477406757</v>
      </c>
      <c r="F129">
        <f t="shared" si="22"/>
        <v>14572.5</v>
      </c>
      <c r="G129">
        <f t="shared" si="23"/>
        <v>1.5847025759285316E-2</v>
      </c>
      <c r="K129">
        <f>+G129</f>
        <v>1.5847025759285316E-2</v>
      </c>
      <c r="O129">
        <f t="shared" ca="1" si="20"/>
        <v>1.3395067012274098E-2</v>
      </c>
      <c r="Q129" s="1">
        <f t="shared" si="24"/>
        <v>40989.794399999999</v>
      </c>
      <c r="R129" s="1"/>
      <c r="S129" s="1"/>
      <c r="T129" s="1"/>
    </row>
    <row r="130" spans="1:21" x14ac:dyDescent="0.2">
      <c r="A130" s="77" t="s">
        <v>81</v>
      </c>
      <c r="B130" s="71" t="s">
        <v>35</v>
      </c>
      <c r="C130" s="70">
        <v>56012.375899999999</v>
      </c>
      <c r="D130" s="70">
        <v>2.7000000000000001E-3</v>
      </c>
      <c r="E130">
        <f t="shared" si="21"/>
        <v>14585.034134885234</v>
      </c>
      <c r="F130">
        <f t="shared" si="22"/>
        <v>14585</v>
      </c>
      <c r="G130">
        <f t="shared" si="23"/>
        <v>1.1158526038343553E-2</v>
      </c>
      <c r="J130">
        <f>+G130</f>
        <v>1.1158526038343553E-2</v>
      </c>
      <c r="O130">
        <f t="shared" ca="1" si="20"/>
        <v>1.3395266756972869E-2</v>
      </c>
      <c r="Q130" s="1">
        <f t="shared" si="24"/>
        <v>40993.875899999999</v>
      </c>
      <c r="R130" s="1"/>
      <c r="S130" s="1"/>
      <c r="T130" s="1"/>
      <c r="U130" s="78"/>
    </row>
    <row r="131" spans="1:21" x14ac:dyDescent="0.2">
      <c r="A131" s="77" t="s">
        <v>81</v>
      </c>
      <c r="B131" s="71" t="s">
        <v>36</v>
      </c>
      <c r="C131" s="70">
        <v>56012.544000000002</v>
      </c>
      <c r="D131" s="70">
        <v>2.0999999999999999E-3</v>
      </c>
      <c r="E131">
        <f t="shared" si="21"/>
        <v>14585.548367158213</v>
      </c>
      <c r="F131">
        <f t="shared" si="22"/>
        <v>14585.5</v>
      </c>
      <c r="G131">
        <f t="shared" si="23"/>
        <v>1.5810986049473286E-2</v>
      </c>
      <c r="J131">
        <f>+G131</f>
        <v>1.5810986049473286E-2</v>
      </c>
      <c r="O131">
        <f t="shared" ca="1" si="20"/>
        <v>1.339527474676082E-2</v>
      </c>
      <c r="Q131" s="1">
        <f t="shared" si="24"/>
        <v>40994.044000000002</v>
      </c>
      <c r="R131" s="1"/>
      <c r="S131" s="1"/>
      <c r="T131" s="1"/>
      <c r="U131" s="78"/>
    </row>
    <row r="132" spans="1:21" x14ac:dyDescent="0.2">
      <c r="A132" s="70" t="s">
        <v>80</v>
      </c>
      <c r="B132" s="71" t="s">
        <v>36</v>
      </c>
      <c r="C132" s="70">
        <v>56052.750399999997</v>
      </c>
      <c r="D132" s="70">
        <v>2.9999999999999997E-4</v>
      </c>
      <c r="E132">
        <f t="shared" si="21"/>
        <v>14708.543182506137</v>
      </c>
      <c r="F132">
        <f t="shared" si="22"/>
        <v>14708.5</v>
      </c>
      <c r="G132">
        <f t="shared" si="23"/>
        <v>1.4116148799075745E-2</v>
      </c>
      <c r="K132">
        <f>+G132</f>
        <v>1.4116148799075745E-2</v>
      </c>
      <c r="O132">
        <f t="shared" ca="1" si="20"/>
        <v>1.339724023459672E-2</v>
      </c>
      <c r="Q132" s="1">
        <f t="shared" si="24"/>
        <v>41034.250399999997</v>
      </c>
      <c r="R132" s="1"/>
      <c r="S132" s="1"/>
      <c r="T132" s="1"/>
      <c r="U132" s="78"/>
    </row>
    <row r="133" spans="1:21" x14ac:dyDescent="0.2">
      <c r="A133" s="74" t="s">
        <v>84</v>
      </c>
      <c r="B133" s="75" t="s">
        <v>35</v>
      </c>
      <c r="C133" s="70">
        <v>56305.601799999997</v>
      </c>
      <c r="D133" s="76">
        <v>2.0000000000000001E-4</v>
      </c>
      <c r="E133">
        <f t="shared" si="21"/>
        <v>15482.037234534362</v>
      </c>
      <c r="F133">
        <f t="shared" si="22"/>
        <v>15482</v>
      </c>
      <c r="G133">
        <f t="shared" si="23"/>
        <v>1.2171786089311354E-2</v>
      </c>
      <c r="J133">
        <f>+G133</f>
        <v>1.2171786089311354E-2</v>
      </c>
      <c r="O133">
        <f t="shared" ca="1" si="20"/>
        <v>1.3409600436556627E-2</v>
      </c>
      <c r="Q133" s="1">
        <f t="shared" si="24"/>
        <v>41287.101799999997</v>
      </c>
      <c r="R133" s="1"/>
      <c r="S133" s="1"/>
      <c r="T133" s="1"/>
      <c r="U133" s="78"/>
    </row>
    <row r="134" spans="1:21" x14ac:dyDescent="0.2">
      <c r="A134" s="95" t="s">
        <v>484</v>
      </c>
      <c r="B134" s="96" t="s">
        <v>36</v>
      </c>
      <c r="C134" s="97">
        <v>56339.108200000002</v>
      </c>
      <c r="D134" s="97" t="s">
        <v>98</v>
      </c>
      <c r="E134">
        <f t="shared" si="21"/>
        <v>15584.53617701553</v>
      </c>
      <c r="F134">
        <f t="shared" si="22"/>
        <v>15584.5</v>
      </c>
      <c r="G134">
        <f t="shared" si="23"/>
        <v>1.1826088382804301E-2</v>
      </c>
      <c r="K134">
        <f>+G134</f>
        <v>1.1826088382804301E-2</v>
      </c>
      <c r="O134">
        <f t="shared" ca="1" si="20"/>
        <v>1.3411238343086542E-2</v>
      </c>
      <c r="Q134" s="1">
        <f t="shared" si="24"/>
        <v>41320.608200000002</v>
      </c>
      <c r="R134" s="1"/>
      <c r="S134" s="1"/>
      <c r="T134" s="1"/>
    </row>
    <row r="135" spans="1:21" x14ac:dyDescent="0.2">
      <c r="A135" s="95" t="s">
        <v>484</v>
      </c>
      <c r="B135" s="96" t="s">
        <v>35</v>
      </c>
      <c r="C135" s="97">
        <v>56339.272199999999</v>
      </c>
      <c r="D135" s="97" t="s">
        <v>98</v>
      </c>
      <c r="E135">
        <f t="shared" si="21"/>
        <v>15585.037867037932</v>
      </c>
      <c r="F135">
        <f t="shared" si="22"/>
        <v>15585</v>
      </c>
      <c r="G135">
        <f t="shared" si="23"/>
        <v>1.2378548395645339E-2</v>
      </c>
      <c r="K135">
        <f>+G135</f>
        <v>1.2378548395645339E-2</v>
      </c>
      <c r="O135">
        <f t="shared" ca="1" si="20"/>
        <v>1.3411246332874494E-2</v>
      </c>
      <c r="Q135" s="1">
        <f t="shared" si="24"/>
        <v>41320.772199999999</v>
      </c>
      <c r="R135" s="1"/>
      <c r="S135" s="1"/>
      <c r="T135" s="1"/>
    </row>
    <row r="136" spans="1:21" x14ac:dyDescent="0.2">
      <c r="A136" s="77" t="s">
        <v>82</v>
      </c>
      <c r="B136" s="71" t="s">
        <v>35</v>
      </c>
      <c r="C136" s="70">
        <v>56397.454250000003</v>
      </c>
      <c r="D136" s="70">
        <v>1E-4</v>
      </c>
      <c r="E136">
        <f t="shared" si="21"/>
        <v>15763.021732698993</v>
      </c>
      <c r="F136">
        <f t="shared" si="22"/>
        <v>15763</v>
      </c>
      <c r="O136">
        <f t="shared" ca="1" si="20"/>
        <v>1.3414090697384983E-2</v>
      </c>
      <c r="Q136" s="1">
        <f t="shared" si="24"/>
        <v>41378.954250000003</v>
      </c>
      <c r="R136" s="1"/>
      <c r="S136" s="1"/>
      <c r="T136" s="1"/>
      <c r="U136" s="78">
        <f>C136-($C$7+$C$8*$F136)</f>
        <v>7.1043123753042892E-3</v>
      </c>
    </row>
    <row r="137" spans="1:21" x14ac:dyDescent="0.2">
      <c r="A137" s="70" t="s">
        <v>86</v>
      </c>
      <c r="B137" s="71"/>
      <c r="C137" s="70">
        <v>56397.460050000002</v>
      </c>
      <c r="D137" s="70">
        <v>1.2999999999999999E-4</v>
      </c>
      <c r="E137">
        <f t="shared" si="21"/>
        <v>15763.039475394904</v>
      </c>
      <c r="F137">
        <f t="shared" si="22"/>
        <v>15763</v>
      </c>
      <c r="G137">
        <f t="shared" ref="G137:G172" si="25">C137-($C$7+$C$8*$F137)</f>
        <v>1.2904312374303117E-2</v>
      </c>
      <c r="K137">
        <f>+G137</f>
        <v>1.2904312374303117E-2</v>
      </c>
      <c r="O137">
        <f t="shared" ca="1" si="20"/>
        <v>1.3414090697384983E-2</v>
      </c>
      <c r="Q137" s="1">
        <f t="shared" si="24"/>
        <v>41378.960050000002</v>
      </c>
      <c r="R137" s="1"/>
      <c r="S137" s="1"/>
      <c r="T137" s="1"/>
    </row>
    <row r="138" spans="1:21" x14ac:dyDescent="0.2">
      <c r="A138" s="95" t="s">
        <v>497</v>
      </c>
      <c r="B138" s="96" t="s">
        <v>36</v>
      </c>
      <c r="C138" s="97">
        <v>56694.118900000001</v>
      </c>
      <c r="D138" s="97" t="s">
        <v>98</v>
      </c>
      <c r="E138">
        <f t="shared" si="21"/>
        <v>16670.544262619864</v>
      </c>
      <c r="F138">
        <f t="shared" si="22"/>
        <v>16670.5</v>
      </c>
      <c r="G138">
        <f t="shared" si="25"/>
        <v>1.4469232657575049E-2</v>
      </c>
      <c r="K138">
        <f>+G138</f>
        <v>1.4469232657575049E-2</v>
      </c>
      <c r="O138">
        <f t="shared" ca="1" si="20"/>
        <v>1.3428592162515707E-2</v>
      </c>
      <c r="Q138" s="1">
        <f t="shared" si="24"/>
        <v>41675.618900000001</v>
      </c>
      <c r="R138" s="1"/>
      <c r="S138" s="1"/>
      <c r="T138" s="1"/>
    </row>
    <row r="139" spans="1:21" x14ac:dyDescent="0.2">
      <c r="A139" s="95" t="s">
        <v>497</v>
      </c>
      <c r="B139" s="96" t="s">
        <v>35</v>
      </c>
      <c r="C139" s="97">
        <v>56694.280599999998</v>
      </c>
      <c r="D139" s="97" t="s">
        <v>98</v>
      </c>
      <c r="E139">
        <f t="shared" si="21"/>
        <v>16671.038916745609</v>
      </c>
      <c r="F139">
        <f t="shared" si="22"/>
        <v>16671</v>
      </c>
      <c r="G139">
        <f t="shared" si="25"/>
        <v>1.2721692670311313E-2</v>
      </c>
      <c r="K139">
        <f>+G139</f>
        <v>1.2721692670311313E-2</v>
      </c>
      <c r="O139">
        <f t="shared" ca="1" si="20"/>
        <v>1.3428600152303658E-2</v>
      </c>
      <c r="Q139" s="1">
        <f t="shared" si="24"/>
        <v>41675.780599999998</v>
      </c>
      <c r="R139" s="1"/>
      <c r="S139" s="1"/>
      <c r="T139" s="1"/>
    </row>
    <row r="140" spans="1:21" x14ac:dyDescent="0.2">
      <c r="A140" s="95" t="s">
        <v>497</v>
      </c>
      <c r="B140" s="96" t="s">
        <v>36</v>
      </c>
      <c r="C140" s="97">
        <v>56710.136500000001</v>
      </c>
      <c r="D140" s="97" t="s">
        <v>98</v>
      </c>
      <c r="E140">
        <f t="shared" si="21"/>
        <v>16719.543470564793</v>
      </c>
      <c r="F140">
        <f t="shared" si="22"/>
        <v>16719.5</v>
      </c>
      <c r="G140">
        <f t="shared" si="25"/>
        <v>1.4210313755029347E-2</v>
      </c>
      <c r="K140">
        <f>+G140</f>
        <v>1.4210313755029347E-2</v>
      </c>
      <c r="O140">
        <f t="shared" ca="1" si="20"/>
        <v>1.3429375161734886E-2</v>
      </c>
      <c r="Q140" s="1">
        <f t="shared" si="24"/>
        <v>41691.636500000001</v>
      </c>
      <c r="R140" s="1"/>
      <c r="S140" s="1"/>
      <c r="T140" s="1"/>
    </row>
    <row r="141" spans="1:21" x14ac:dyDescent="0.2">
      <c r="A141" s="95" t="s">
        <v>497</v>
      </c>
      <c r="B141" s="96" t="s">
        <v>35</v>
      </c>
      <c r="C141" s="97">
        <v>56710.2984</v>
      </c>
      <c r="D141" s="97" t="s">
        <v>98</v>
      </c>
      <c r="E141">
        <f t="shared" si="21"/>
        <v>16720.038736507649</v>
      </c>
      <c r="F141">
        <f t="shared" si="22"/>
        <v>16720</v>
      </c>
      <c r="G141">
        <f t="shared" si="25"/>
        <v>1.2662773762713186E-2</v>
      </c>
      <c r="K141">
        <f>+G141</f>
        <v>1.2662773762713186E-2</v>
      </c>
      <c r="O141">
        <f t="shared" ca="1" si="20"/>
        <v>1.3429383151522837E-2</v>
      </c>
      <c r="Q141" s="1">
        <f t="shared" si="24"/>
        <v>41691.7984</v>
      </c>
      <c r="R141" s="1"/>
      <c r="S141" s="1"/>
      <c r="T141" s="1"/>
    </row>
    <row r="142" spans="1:21" x14ac:dyDescent="0.2">
      <c r="A142" s="76" t="s">
        <v>85</v>
      </c>
      <c r="B142" s="75" t="s">
        <v>35</v>
      </c>
      <c r="C142" s="76">
        <v>56783.360200000003</v>
      </c>
      <c r="D142" s="76">
        <v>1.4E-3</v>
      </c>
      <c r="E142">
        <f t="shared" si="21"/>
        <v>16943.541029674616</v>
      </c>
      <c r="F142">
        <f t="shared" si="22"/>
        <v>16943.5</v>
      </c>
      <c r="G142">
        <f t="shared" si="25"/>
        <v>1.3412398766377009E-2</v>
      </c>
      <c r="J142">
        <f t="shared" ref="J142:J147" si="26">+G142</f>
        <v>1.3412398766377009E-2</v>
      </c>
      <c r="O142">
        <f t="shared" ca="1" si="20"/>
        <v>1.343295458673685E-2</v>
      </c>
      <c r="Q142" s="1">
        <f t="shared" si="24"/>
        <v>41764.860200000003</v>
      </c>
      <c r="R142" s="1"/>
      <c r="S142" s="1"/>
      <c r="T142" s="1"/>
      <c r="U142" s="78"/>
    </row>
    <row r="143" spans="1:21" x14ac:dyDescent="0.2">
      <c r="A143" s="76" t="s">
        <v>85</v>
      </c>
      <c r="B143" s="75" t="s">
        <v>35</v>
      </c>
      <c r="C143" s="76">
        <v>56783.521399999998</v>
      </c>
      <c r="D143" s="76">
        <v>6.9999999999999999E-4</v>
      </c>
      <c r="E143">
        <f t="shared" si="21"/>
        <v>16944.034154257602</v>
      </c>
      <c r="F143">
        <f t="shared" si="22"/>
        <v>16944</v>
      </c>
      <c r="G143">
        <f t="shared" si="25"/>
        <v>1.1164858769916464E-2</v>
      </c>
      <c r="J143">
        <f t="shared" si="26"/>
        <v>1.1164858769916464E-2</v>
      </c>
      <c r="O143">
        <f t="shared" ca="1" si="20"/>
        <v>1.3432962576524802E-2</v>
      </c>
      <c r="Q143" s="1">
        <f t="shared" si="24"/>
        <v>41765.021399999998</v>
      </c>
      <c r="R143" s="1"/>
      <c r="S143" s="1"/>
      <c r="T143" s="1"/>
      <c r="U143" s="78"/>
    </row>
    <row r="144" spans="1:21" x14ac:dyDescent="0.2">
      <c r="A144" s="80" t="s">
        <v>87</v>
      </c>
      <c r="B144" s="81"/>
      <c r="C144" s="80">
        <v>57097.344100000002</v>
      </c>
      <c r="D144" s="80">
        <v>2.7000000000000001E-3</v>
      </c>
      <c r="E144">
        <f t="shared" si="21"/>
        <v>17904.044626184757</v>
      </c>
      <c r="F144">
        <f t="shared" si="22"/>
        <v>17904</v>
      </c>
      <c r="G144">
        <f t="shared" si="25"/>
        <v>1.4588080237444956E-2</v>
      </c>
      <c r="J144">
        <f t="shared" si="26"/>
        <v>1.4588080237444956E-2</v>
      </c>
      <c r="O144">
        <f t="shared" ca="1" si="20"/>
        <v>1.344830296939036E-2</v>
      </c>
      <c r="Q144" s="1">
        <f t="shared" si="24"/>
        <v>42078.844100000002</v>
      </c>
      <c r="R144" s="1"/>
      <c r="S144" s="1"/>
      <c r="T144" s="1"/>
    </row>
    <row r="145" spans="1:20" x14ac:dyDescent="0.2">
      <c r="A145" s="80" t="s">
        <v>87</v>
      </c>
      <c r="B145" s="81"/>
      <c r="C145" s="80">
        <v>57097.507599999997</v>
      </c>
      <c r="D145" s="80">
        <v>1.9E-3</v>
      </c>
      <c r="E145">
        <f t="shared" si="21"/>
        <v>17904.544786664403</v>
      </c>
      <c r="F145">
        <f t="shared" si="22"/>
        <v>17904.5</v>
      </c>
      <c r="G145">
        <f t="shared" si="25"/>
        <v>1.4640540241089184E-2</v>
      </c>
      <c r="J145">
        <f t="shared" si="26"/>
        <v>1.4640540241089184E-2</v>
      </c>
      <c r="O145">
        <f t="shared" ca="1" si="20"/>
        <v>1.3448310959178311E-2</v>
      </c>
      <c r="Q145" s="1">
        <f t="shared" si="24"/>
        <v>42079.007599999997</v>
      </c>
      <c r="R145" s="1"/>
      <c r="S145" s="1"/>
      <c r="T145" s="1"/>
    </row>
    <row r="146" spans="1:20" x14ac:dyDescent="0.2">
      <c r="A146" s="80" t="s">
        <v>87</v>
      </c>
      <c r="B146" s="81"/>
      <c r="C146" s="80">
        <v>57100.45</v>
      </c>
      <c r="D146" s="80">
        <v>2.0999999999999999E-3</v>
      </c>
      <c r="E146">
        <f t="shared" si="21"/>
        <v>17913.545839846975</v>
      </c>
      <c r="F146">
        <f t="shared" si="22"/>
        <v>17913.5</v>
      </c>
      <c r="G146">
        <f t="shared" si="25"/>
        <v>1.4984820445533842E-2</v>
      </c>
      <c r="J146">
        <f t="shared" si="26"/>
        <v>1.4984820445533842E-2</v>
      </c>
      <c r="O146">
        <f t="shared" ref="O146:O172" ca="1" si="27">+C$11+C$12*$F146</f>
        <v>1.3448454775361426E-2</v>
      </c>
      <c r="Q146" s="1">
        <f t="shared" si="24"/>
        <v>42081.95</v>
      </c>
      <c r="R146" s="1"/>
      <c r="S146" s="1"/>
      <c r="T146" s="1"/>
    </row>
    <row r="147" spans="1:20" x14ac:dyDescent="0.2">
      <c r="A147" s="80" t="s">
        <v>87</v>
      </c>
      <c r="B147" s="81"/>
      <c r="C147" s="80">
        <v>57100.610399999998</v>
      </c>
      <c r="D147" s="80">
        <v>1.1999999999999999E-3</v>
      </c>
      <c r="E147">
        <f t="shared" si="21"/>
        <v>17914.036517161578</v>
      </c>
      <c r="F147">
        <f t="shared" si="22"/>
        <v>17914</v>
      </c>
      <c r="G147">
        <f t="shared" si="25"/>
        <v>1.1937280454731081E-2</v>
      </c>
      <c r="J147">
        <f t="shared" si="26"/>
        <v>1.1937280454731081E-2</v>
      </c>
      <c r="O147">
        <f t="shared" ca="1" si="27"/>
        <v>1.3448462765149377E-2</v>
      </c>
      <c r="Q147" s="1">
        <f t="shared" si="24"/>
        <v>42082.110399999998</v>
      </c>
      <c r="R147" s="1"/>
      <c r="S147" s="1"/>
      <c r="T147" s="1"/>
    </row>
    <row r="148" spans="1:20" x14ac:dyDescent="0.2">
      <c r="A148" s="106" t="s">
        <v>533</v>
      </c>
      <c r="B148" s="107" t="s">
        <v>35</v>
      </c>
      <c r="C148" s="108">
        <v>57107.475729999998</v>
      </c>
      <c r="D148" s="108">
        <v>6.0000000000000002E-5</v>
      </c>
      <c r="E148">
        <f t="shared" si="21"/>
        <v>17935.038148634496</v>
      </c>
      <c r="F148">
        <f t="shared" si="22"/>
        <v>17935</v>
      </c>
      <c r="G148">
        <f t="shared" si="25"/>
        <v>1.2470600922824815E-2</v>
      </c>
      <c r="K148">
        <f t="shared" ref="K148:K172" si="28">+G148</f>
        <v>1.2470600922824815E-2</v>
      </c>
      <c r="O148">
        <f t="shared" ca="1" si="27"/>
        <v>1.3448798336243311E-2</v>
      </c>
      <c r="Q148" s="1">
        <f t="shared" si="24"/>
        <v>42088.975729999998</v>
      </c>
    </row>
    <row r="149" spans="1:20" x14ac:dyDescent="0.2">
      <c r="A149" s="106" t="s">
        <v>2</v>
      </c>
      <c r="B149" s="107" t="s">
        <v>35</v>
      </c>
      <c r="C149" s="108">
        <v>57132.4859</v>
      </c>
      <c r="D149" s="108">
        <v>1.6000000000000001E-3</v>
      </c>
      <c r="E149">
        <f t="shared" ref="E149:E172" si="29">+(C149-C$7)/C$8</f>
        <v>18011.546397096699</v>
      </c>
      <c r="F149">
        <f t="shared" ref="F149:F180" si="30">ROUND(2*E149,0)/2</f>
        <v>18011.5</v>
      </c>
      <c r="G149">
        <f t="shared" si="25"/>
        <v>1.5166982637310866E-2</v>
      </c>
      <c r="K149">
        <f t="shared" si="28"/>
        <v>1.5166982637310866E-2</v>
      </c>
      <c r="O149">
        <f t="shared" ca="1" si="27"/>
        <v>1.3450020773799785E-2</v>
      </c>
      <c r="Q149" s="1">
        <f t="shared" ref="Q149:Q172" si="31">+C149-15018.5</f>
        <v>42113.9859</v>
      </c>
    </row>
    <row r="150" spans="1:20" x14ac:dyDescent="0.2">
      <c r="A150" s="106" t="s">
        <v>2</v>
      </c>
      <c r="B150" s="107" t="s">
        <v>35</v>
      </c>
      <c r="C150" s="108">
        <v>57465.428500000002</v>
      </c>
      <c r="D150" s="108">
        <v>3.3999999999999998E-3</v>
      </c>
      <c r="E150">
        <f t="shared" si="29"/>
        <v>19030.0462779232</v>
      </c>
      <c r="F150">
        <f t="shared" si="30"/>
        <v>19030</v>
      </c>
      <c r="G150">
        <f t="shared" si="25"/>
        <v>1.5128025406738743E-2</v>
      </c>
      <c r="K150">
        <f t="shared" si="28"/>
        <v>1.5128025406738743E-2</v>
      </c>
      <c r="O150">
        <f t="shared" ca="1" si="27"/>
        <v>1.346629597185559E-2</v>
      </c>
      <c r="Q150" s="1">
        <f t="shared" si="31"/>
        <v>42446.928500000002</v>
      </c>
    </row>
    <row r="151" spans="1:20" x14ac:dyDescent="0.2">
      <c r="A151" s="106" t="s">
        <v>2</v>
      </c>
      <c r="B151" s="107" t="s">
        <v>35</v>
      </c>
      <c r="C151" s="108">
        <v>57465.5913</v>
      </c>
      <c r="D151" s="108">
        <v>1E-3</v>
      </c>
      <c r="E151">
        <f t="shared" si="29"/>
        <v>19030.544297043005</v>
      </c>
      <c r="F151">
        <f t="shared" si="30"/>
        <v>19030.5</v>
      </c>
      <c r="G151">
        <f t="shared" si="25"/>
        <v>1.4480485413514543E-2</v>
      </c>
      <c r="K151">
        <f t="shared" si="28"/>
        <v>1.4480485413514543E-2</v>
      </c>
      <c r="O151">
        <f t="shared" ca="1" si="27"/>
        <v>1.346630396164354E-2</v>
      </c>
      <c r="Q151" s="1">
        <f t="shared" si="31"/>
        <v>42447.0913</v>
      </c>
    </row>
    <row r="152" spans="1:20" x14ac:dyDescent="0.2">
      <c r="A152" s="109" t="s">
        <v>534</v>
      </c>
      <c r="B152" s="110" t="s">
        <v>35</v>
      </c>
      <c r="C152" s="111">
        <v>57484.386789999997</v>
      </c>
      <c r="D152" s="111">
        <v>2.9999999999999997E-4</v>
      </c>
      <c r="E152">
        <f t="shared" si="29"/>
        <v>19088.041308014483</v>
      </c>
      <c r="F152">
        <f t="shared" si="30"/>
        <v>19088</v>
      </c>
      <c r="G152">
        <f t="shared" si="25"/>
        <v>1.3503386697266251E-2</v>
      </c>
      <c r="K152">
        <f t="shared" si="28"/>
        <v>1.3503386697266251E-2</v>
      </c>
      <c r="O152">
        <f t="shared" ca="1" si="27"/>
        <v>1.3467222787257885E-2</v>
      </c>
      <c r="Q152" s="1">
        <f t="shared" si="31"/>
        <v>42465.886789999997</v>
      </c>
    </row>
    <row r="153" spans="1:20" x14ac:dyDescent="0.2">
      <c r="A153" s="106" t="s">
        <v>2</v>
      </c>
      <c r="B153" s="107" t="s">
        <v>35</v>
      </c>
      <c r="C153" s="108">
        <v>57489.454100000003</v>
      </c>
      <c r="D153" s="108">
        <v>8.9999999999999998E-4</v>
      </c>
      <c r="E153">
        <f t="shared" si="29"/>
        <v>19103.5426425722</v>
      </c>
      <c r="F153">
        <f t="shared" si="30"/>
        <v>19103.5</v>
      </c>
      <c r="G153">
        <f t="shared" si="25"/>
        <v>1.3939647047664039E-2</v>
      </c>
      <c r="K153">
        <f t="shared" si="28"/>
        <v>1.3939647047664039E-2</v>
      </c>
      <c r="O153">
        <f t="shared" ca="1" si="27"/>
        <v>1.3467470470684358E-2</v>
      </c>
      <c r="Q153" s="1">
        <f t="shared" si="31"/>
        <v>42470.954100000003</v>
      </c>
    </row>
    <row r="154" spans="1:20" x14ac:dyDescent="0.2">
      <c r="A154" s="106" t="s">
        <v>2</v>
      </c>
      <c r="B154" s="107" t="s">
        <v>35</v>
      </c>
      <c r="C154" s="108">
        <v>57489.617400000003</v>
      </c>
      <c r="D154" s="108">
        <v>1E-4</v>
      </c>
      <c r="E154">
        <f t="shared" si="29"/>
        <v>19104.042191234759</v>
      </c>
      <c r="F154">
        <f t="shared" si="30"/>
        <v>19104</v>
      </c>
      <c r="G154">
        <f t="shared" si="25"/>
        <v>1.3792107063636649E-2</v>
      </c>
      <c r="K154">
        <f t="shared" si="28"/>
        <v>1.3792107063636649E-2</v>
      </c>
      <c r="O154">
        <f t="shared" ca="1" si="27"/>
        <v>1.3467478460472309E-2</v>
      </c>
      <c r="Q154" s="1">
        <f t="shared" si="31"/>
        <v>42471.117400000003</v>
      </c>
    </row>
    <row r="155" spans="1:20" x14ac:dyDescent="0.2">
      <c r="A155" s="106" t="s">
        <v>2</v>
      </c>
      <c r="B155" s="107" t="s">
        <v>35</v>
      </c>
      <c r="C155" s="108">
        <v>57514.461799999997</v>
      </c>
      <c r="D155" s="108">
        <v>1.4E-3</v>
      </c>
      <c r="E155">
        <f t="shared" si="29"/>
        <v>19180.043335093193</v>
      </c>
      <c r="F155">
        <f t="shared" si="30"/>
        <v>19180</v>
      </c>
      <c r="G155">
        <f t="shared" si="25"/>
        <v>1.4166028755425941E-2</v>
      </c>
      <c r="K155">
        <f t="shared" si="28"/>
        <v>1.4166028755425941E-2</v>
      </c>
      <c r="O155">
        <f t="shared" ca="1" si="27"/>
        <v>1.3468692908240834E-2</v>
      </c>
      <c r="Q155" s="1">
        <f t="shared" si="31"/>
        <v>42495.961799999997</v>
      </c>
    </row>
    <row r="156" spans="1:20" x14ac:dyDescent="0.2">
      <c r="A156" s="111" t="s">
        <v>0</v>
      </c>
      <c r="B156" s="110" t="s">
        <v>35</v>
      </c>
      <c r="C156" s="111">
        <v>57729.231299999999</v>
      </c>
      <c r="D156" s="111" t="s">
        <v>97</v>
      </c>
      <c r="E156">
        <f t="shared" si="29"/>
        <v>19837.041598923559</v>
      </c>
      <c r="F156">
        <f t="shared" si="30"/>
        <v>19837</v>
      </c>
      <c r="G156">
        <f t="shared" si="25"/>
        <v>1.3598483441455755E-2</v>
      </c>
      <c r="K156">
        <f t="shared" si="28"/>
        <v>1.3598483441455755E-2</v>
      </c>
      <c r="O156">
        <f t="shared" ca="1" si="27"/>
        <v>1.3479191489608201E-2</v>
      </c>
      <c r="Q156" s="1">
        <f t="shared" si="31"/>
        <v>42710.731299999999</v>
      </c>
    </row>
    <row r="157" spans="1:20" x14ac:dyDescent="0.2">
      <c r="A157" s="114" t="s">
        <v>537</v>
      </c>
      <c r="B157" s="115" t="s">
        <v>36</v>
      </c>
      <c r="C157" s="116">
        <v>57737.568529999997</v>
      </c>
      <c r="D157" s="116">
        <v>1E-4</v>
      </c>
      <c r="E157">
        <f t="shared" si="29"/>
        <v>19862.545898347606</v>
      </c>
      <c r="F157">
        <f t="shared" si="30"/>
        <v>19862.5</v>
      </c>
      <c r="G157">
        <f t="shared" si="25"/>
        <v>1.5003944012278225E-2</v>
      </c>
      <c r="K157">
        <f t="shared" si="28"/>
        <v>1.5003944012278225E-2</v>
      </c>
      <c r="O157">
        <f t="shared" ca="1" si="27"/>
        <v>1.3479598968793692E-2</v>
      </c>
      <c r="Q157" s="1">
        <f t="shared" si="31"/>
        <v>42719.068529999997</v>
      </c>
    </row>
    <row r="158" spans="1:20" x14ac:dyDescent="0.2">
      <c r="A158" s="117" t="s">
        <v>538</v>
      </c>
      <c r="B158" s="118" t="s">
        <v>36</v>
      </c>
      <c r="C158" s="119">
        <v>57782.677509999834</v>
      </c>
      <c r="D158" s="119">
        <v>5.9999999999999995E-4</v>
      </c>
      <c r="E158">
        <f t="shared" si="29"/>
        <v>20000.538125097919</v>
      </c>
      <c r="F158">
        <f t="shared" si="30"/>
        <v>20000.5</v>
      </c>
      <c r="G158">
        <f t="shared" si="25"/>
        <v>1.2462906932341866E-2</v>
      </c>
      <c r="K158">
        <f t="shared" si="28"/>
        <v>1.2462906932341866E-2</v>
      </c>
      <c r="O158">
        <f t="shared" ca="1" si="27"/>
        <v>1.3481804150268116E-2</v>
      </c>
      <c r="Q158" s="1">
        <f t="shared" si="31"/>
        <v>42764.177509999834</v>
      </c>
    </row>
    <row r="159" spans="1:20" x14ac:dyDescent="0.2">
      <c r="A159" s="111" t="s">
        <v>1</v>
      </c>
      <c r="B159" s="125" t="s">
        <v>35</v>
      </c>
      <c r="C159" s="113">
        <v>57815.371599999999</v>
      </c>
      <c r="D159" s="113">
        <v>1.2999999999999999E-3</v>
      </c>
      <c r="E159">
        <f t="shared" si="29"/>
        <v>20100.552141835033</v>
      </c>
      <c r="F159">
        <f t="shared" si="30"/>
        <v>20100.5</v>
      </c>
      <c r="G159">
        <f t="shared" si="25"/>
        <v>1.704490933479974E-2</v>
      </c>
      <c r="K159">
        <f t="shared" si="28"/>
        <v>1.704490933479974E-2</v>
      </c>
      <c r="O159">
        <f t="shared" ca="1" si="27"/>
        <v>1.3483402107858278E-2</v>
      </c>
      <c r="Q159" s="1">
        <f t="shared" si="31"/>
        <v>42796.871599999999</v>
      </c>
    </row>
    <row r="160" spans="1:20" x14ac:dyDescent="0.2">
      <c r="A160" s="111" t="s">
        <v>1</v>
      </c>
      <c r="B160" s="125" t="s">
        <v>35</v>
      </c>
      <c r="C160" s="113">
        <v>57815.529900000001</v>
      </c>
      <c r="D160" s="113">
        <v>3.5000000000000001E-3</v>
      </c>
      <c r="E160">
        <f t="shared" si="29"/>
        <v>20101.036395070088</v>
      </c>
      <c r="F160">
        <f t="shared" si="30"/>
        <v>20101</v>
      </c>
      <c r="G160">
        <f t="shared" si="25"/>
        <v>1.1897369346115738E-2</v>
      </c>
      <c r="K160">
        <f t="shared" si="28"/>
        <v>1.1897369346115738E-2</v>
      </c>
      <c r="O160">
        <f t="shared" ca="1" si="27"/>
        <v>1.3483410097646229E-2</v>
      </c>
      <c r="Q160" s="1">
        <f t="shared" si="31"/>
        <v>42797.029900000001</v>
      </c>
    </row>
    <row r="161" spans="1:17" x14ac:dyDescent="0.2">
      <c r="A161" s="111" t="s">
        <v>1</v>
      </c>
      <c r="B161" s="125" t="s">
        <v>35</v>
      </c>
      <c r="C161" s="113">
        <v>57842.334699999999</v>
      </c>
      <c r="D161" s="113">
        <v>0</v>
      </c>
      <c r="E161">
        <f t="shared" si="29"/>
        <v>20183.034570147644</v>
      </c>
      <c r="F161">
        <f t="shared" si="30"/>
        <v>20183</v>
      </c>
      <c r="G161">
        <f t="shared" si="25"/>
        <v>1.1300811180262826E-2</v>
      </c>
      <c r="K161">
        <f t="shared" si="28"/>
        <v>1.1300811180262826E-2</v>
      </c>
      <c r="O161">
        <f t="shared" ca="1" si="27"/>
        <v>1.3484720422870163E-2</v>
      </c>
      <c r="Q161" s="1">
        <f t="shared" si="31"/>
        <v>42823.834699999999</v>
      </c>
    </row>
    <row r="162" spans="1:17" x14ac:dyDescent="0.2">
      <c r="A162" s="111" t="s">
        <v>1</v>
      </c>
      <c r="B162" s="125" t="s">
        <v>35</v>
      </c>
      <c r="C162" s="113">
        <v>57842.501100000001</v>
      </c>
      <c r="D162" s="113">
        <v>1.5E-3</v>
      </c>
      <c r="E162">
        <f t="shared" si="29"/>
        <v>20183.543601975267</v>
      </c>
      <c r="F162">
        <f t="shared" si="30"/>
        <v>20183.5</v>
      </c>
      <c r="G162">
        <f t="shared" si="25"/>
        <v>1.4253271190682426E-2</v>
      </c>
      <c r="K162">
        <f t="shared" si="28"/>
        <v>1.4253271190682426E-2</v>
      </c>
      <c r="O162">
        <f t="shared" ca="1" si="27"/>
        <v>1.3484728412658114E-2</v>
      </c>
      <c r="Q162" s="1">
        <f t="shared" si="31"/>
        <v>42824.001100000001</v>
      </c>
    </row>
    <row r="163" spans="1:17" x14ac:dyDescent="0.2">
      <c r="A163" s="111" t="s">
        <v>1</v>
      </c>
      <c r="B163" s="125" t="s">
        <v>35</v>
      </c>
      <c r="C163" s="113">
        <v>57853.450199999999</v>
      </c>
      <c r="D163" s="113">
        <v>5.0000000000000001E-4</v>
      </c>
      <c r="E163">
        <f t="shared" si="29"/>
        <v>20217.037835050742</v>
      </c>
      <c r="F163">
        <f t="shared" si="30"/>
        <v>20217</v>
      </c>
      <c r="G163">
        <f t="shared" si="25"/>
        <v>1.2368091942335013E-2</v>
      </c>
      <c r="K163">
        <f t="shared" si="28"/>
        <v>1.2368091942335013E-2</v>
      </c>
      <c r="O163">
        <f t="shared" ca="1" si="27"/>
        <v>1.3485263728450818E-2</v>
      </c>
      <c r="Q163" s="1">
        <f t="shared" si="31"/>
        <v>42834.950199999999</v>
      </c>
    </row>
    <row r="164" spans="1:17" x14ac:dyDescent="0.2">
      <c r="A164" s="111" t="s">
        <v>1</v>
      </c>
      <c r="B164" s="125" t="s">
        <v>35</v>
      </c>
      <c r="C164" s="113">
        <v>57853.616499999996</v>
      </c>
      <c r="D164" s="113">
        <v>4.0000000000000002E-4</v>
      </c>
      <c r="E164">
        <f t="shared" si="29"/>
        <v>20217.5465609698</v>
      </c>
      <c r="F164">
        <f t="shared" si="30"/>
        <v>20217.5</v>
      </c>
      <c r="G164">
        <f t="shared" si="25"/>
        <v>1.5220551948004868E-2</v>
      </c>
      <c r="K164">
        <f t="shared" si="28"/>
        <v>1.5220551948004868E-2</v>
      </c>
      <c r="O164">
        <f t="shared" ca="1" si="27"/>
        <v>1.3485271718238769E-2</v>
      </c>
      <c r="Q164" s="1">
        <f t="shared" si="31"/>
        <v>42835.116499999996</v>
      </c>
    </row>
    <row r="165" spans="1:17" x14ac:dyDescent="0.2">
      <c r="A165" s="114" t="s">
        <v>537</v>
      </c>
      <c r="B165" s="115" t="s">
        <v>35</v>
      </c>
      <c r="C165" s="116">
        <v>58189.499510000001</v>
      </c>
      <c r="D165" s="116">
        <v>6.0000000000000002E-5</v>
      </c>
      <c r="E165">
        <f t="shared" si="29"/>
        <v>21245.041407398734</v>
      </c>
      <c r="F165">
        <f t="shared" si="30"/>
        <v>21245</v>
      </c>
      <c r="G165">
        <f t="shared" si="25"/>
        <v>1.3535874917579349E-2</v>
      </c>
      <c r="K165">
        <f t="shared" si="28"/>
        <v>1.3535874917579349E-2</v>
      </c>
      <c r="O165">
        <f t="shared" ca="1" si="27"/>
        <v>1.3501690732477688E-2</v>
      </c>
      <c r="Q165" s="1">
        <f t="shared" si="31"/>
        <v>43170.999510000001</v>
      </c>
    </row>
    <row r="166" spans="1:17" x14ac:dyDescent="0.2">
      <c r="A166" s="105" t="s">
        <v>536</v>
      </c>
      <c r="B166" s="5"/>
      <c r="C166" s="63">
        <v>58195.710099999997</v>
      </c>
      <c r="D166" s="63">
        <v>2.9999999999999997E-4</v>
      </c>
      <c r="E166">
        <f t="shared" si="29"/>
        <v>21264.040133229726</v>
      </c>
      <c r="F166">
        <f t="shared" si="30"/>
        <v>21264</v>
      </c>
      <c r="G166">
        <f t="shared" si="25"/>
        <v>1.3119355338858441E-2</v>
      </c>
      <c r="K166">
        <f t="shared" si="28"/>
        <v>1.3119355338858441E-2</v>
      </c>
      <c r="O166">
        <f t="shared" ca="1" si="27"/>
        <v>1.3501994344419819E-2</v>
      </c>
      <c r="Q166" s="1">
        <f t="shared" si="31"/>
        <v>43177.210099999997</v>
      </c>
    </row>
    <row r="167" spans="1:17" x14ac:dyDescent="0.2">
      <c r="A167" s="114" t="s">
        <v>537</v>
      </c>
      <c r="B167" s="115" t="s">
        <v>35</v>
      </c>
      <c r="C167" s="116">
        <v>58548.42944</v>
      </c>
      <c r="D167" s="116">
        <v>2.3000000000000001E-4</v>
      </c>
      <c r="E167">
        <f t="shared" si="29"/>
        <v>22343.038752677054</v>
      </c>
      <c r="F167">
        <f t="shared" si="30"/>
        <v>22343</v>
      </c>
      <c r="G167">
        <f t="shared" si="25"/>
        <v>1.2668059462157544E-2</v>
      </c>
      <c r="K167">
        <f t="shared" si="28"/>
        <v>1.2668059462157544E-2</v>
      </c>
      <c r="O167">
        <f t="shared" ca="1" si="27"/>
        <v>1.3519236306817671E-2</v>
      </c>
      <c r="Q167" s="1">
        <f t="shared" si="31"/>
        <v>43529.92944</v>
      </c>
    </row>
    <row r="168" spans="1:17" x14ac:dyDescent="0.2">
      <c r="A168" s="112" t="s">
        <v>535</v>
      </c>
      <c r="B168" s="5"/>
      <c r="C168" s="63">
        <v>58909.813800000004</v>
      </c>
      <c r="D168" s="63">
        <v>2.9999999999999997E-4</v>
      </c>
      <c r="E168">
        <f t="shared" si="29"/>
        <v>23448.544409185302</v>
      </c>
      <c r="F168">
        <f t="shared" si="30"/>
        <v>23448.5</v>
      </c>
      <c r="G168">
        <f t="shared" si="25"/>
        <v>1.4517144183628261E-2</v>
      </c>
      <c r="K168">
        <f t="shared" si="28"/>
        <v>1.4517144183628261E-2</v>
      </c>
      <c r="O168">
        <f t="shared" ca="1" si="27"/>
        <v>1.3536901727976917E-2</v>
      </c>
      <c r="Q168" s="1">
        <f t="shared" si="31"/>
        <v>43891.313800000004</v>
      </c>
    </row>
    <row r="169" spans="1:17" x14ac:dyDescent="0.2">
      <c r="A169" s="121" t="s">
        <v>540</v>
      </c>
      <c r="B169" s="122" t="s">
        <v>35</v>
      </c>
      <c r="C169" s="123">
        <v>59280.348100000003</v>
      </c>
      <c r="D169" s="124">
        <v>1.9E-3</v>
      </c>
      <c r="E169">
        <f t="shared" si="29"/>
        <v>24582.040514496333</v>
      </c>
      <c r="F169">
        <f t="shared" si="30"/>
        <v>24582</v>
      </c>
      <c r="G169">
        <f t="shared" si="25"/>
        <v>1.3243989516922738E-2</v>
      </c>
      <c r="K169">
        <f t="shared" si="28"/>
        <v>1.3243989516922738E-2</v>
      </c>
      <c r="O169">
        <f t="shared" ca="1" si="27"/>
        <v>1.3555014577261408E-2</v>
      </c>
      <c r="Q169" s="1">
        <f t="shared" si="31"/>
        <v>44261.848100000003</v>
      </c>
    </row>
    <row r="170" spans="1:17" x14ac:dyDescent="0.2">
      <c r="A170" s="121" t="s">
        <v>540</v>
      </c>
      <c r="B170" s="122" t="s">
        <v>35</v>
      </c>
      <c r="C170" s="123">
        <v>59280.511599999998</v>
      </c>
      <c r="D170" s="124">
        <v>1.1999999999999999E-3</v>
      </c>
      <c r="E170">
        <f t="shared" si="29"/>
        <v>24582.540674975975</v>
      </c>
      <c r="F170">
        <f t="shared" si="30"/>
        <v>24582.5</v>
      </c>
      <c r="G170">
        <f t="shared" si="25"/>
        <v>1.3296449527842924E-2</v>
      </c>
      <c r="K170">
        <f t="shared" si="28"/>
        <v>1.3296449527842924E-2</v>
      </c>
      <c r="O170">
        <f t="shared" ca="1" si="27"/>
        <v>1.3555022567049359E-2</v>
      </c>
      <c r="Q170" s="1">
        <f t="shared" si="31"/>
        <v>44262.011599999998</v>
      </c>
    </row>
    <row r="171" spans="1:17" x14ac:dyDescent="0.2">
      <c r="A171" s="121" t="s">
        <v>540</v>
      </c>
      <c r="B171" s="122" t="s">
        <v>35</v>
      </c>
      <c r="C171" s="123">
        <v>59280.673300000002</v>
      </c>
      <c r="D171" s="124">
        <v>1.6000000000000001E-3</v>
      </c>
      <c r="E171">
        <f t="shared" si="29"/>
        <v>24583.035329101745</v>
      </c>
      <c r="F171">
        <f t="shared" si="30"/>
        <v>24583</v>
      </c>
      <c r="G171">
        <f t="shared" si="25"/>
        <v>1.1548909540579189E-2</v>
      </c>
      <c r="K171">
        <f t="shared" si="28"/>
        <v>1.1548909540579189E-2</v>
      </c>
      <c r="O171">
        <f t="shared" ca="1" si="27"/>
        <v>1.355503055683731E-2</v>
      </c>
      <c r="Q171" s="1">
        <f t="shared" si="31"/>
        <v>44262.173300000002</v>
      </c>
    </row>
    <row r="172" spans="1:17" x14ac:dyDescent="0.2">
      <c r="A172" s="7" t="s">
        <v>539</v>
      </c>
      <c r="B172" s="5"/>
      <c r="C172" s="120">
        <v>59605.935700000002</v>
      </c>
      <c r="D172" s="44">
        <v>1E-4</v>
      </c>
      <c r="E172">
        <f t="shared" si="29"/>
        <v>25578.040821451898</v>
      </c>
      <c r="F172">
        <f t="shared" si="30"/>
        <v>25578</v>
      </c>
      <c r="G172">
        <f t="shared" si="25"/>
        <v>1.3344331782718655E-2</v>
      </c>
      <c r="K172">
        <f t="shared" si="28"/>
        <v>1.3344331782718655E-2</v>
      </c>
      <c r="O172">
        <f t="shared" ca="1" si="27"/>
        <v>1.3570930234859427E-2</v>
      </c>
      <c r="Q172" s="1">
        <f t="shared" si="31"/>
        <v>44587.435700000002</v>
      </c>
    </row>
    <row r="173" spans="1:17" x14ac:dyDescent="0.2">
      <c r="B173" s="5"/>
      <c r="C173" s="63"/>
      <c r="D173" s="63"/>
    </row>
    <row r="174" spans="1:17" x14ac:dyDescent="0.2">
      <c r="B174" s="5"/>
      <c r="C174" s="63"/>
      <c r="D174" s="63"/>
    </row>
    <row r="175" spans="1:17" x14ac:dyDescent="0.2">
      <c r="B175" s="5"/>
      <c r="C175" s="63"/>
      <c r="D175" s="63"/>
    </row>
    <row r="176" spans="1:17" x14ac:dyDescent="0.2">
      <c r="B176" s="5"/>
      <c r="C176" s="63"/>
      <c r="D176" s="63"/>
    </row>
    <row r="177" spans="2:4" x14ac:dyDescent="0.2">
      <c r="B177" s="5"/>
      <c r="C177" s="63"/>
      <c r="D177" s="63"/>
    </row>
    <row r="178" spans="2:4" x14ac:dyDescent="0.2">
      <c r="B178" s="5"/>
      <c r="C178" s="63"/>
      <c r="D178" s="63"/>
    </row>
    <row r="179" spans="2:4" x14ac:dyDescent="0.2">
      <c r="B179" s="5"/>
      <c r="C179" s="63"/>
      <c r="D179" s="63"/>
    </row>
    <row r="180" spans="2:4" x14ac:dyDescent="0.2">
      <c r="B180" s="5"/>
      <c r="C180" s="63"/>
      <c r="D180" s="63"/>
    </row>
    <row r="181" spans="2:4" x14ac:dyDescent="0.2">
      <c r="B181" s="5"/>
      <c r="C181" s="63"/>
      <c r="D181" s="63"/>
    </row>
    <row r="182" spans="2:4" x14ac:dyDescent="0.2">
      <c r="B182" s="5"/>
      <c r="C182" s="63"/>
      <c r="D182" s="63"/>
    </row>
    <row r="183" spans="2:4" x14ac:dyDescent="0.2">
      <c r="B183" s="5"/>
      <c r="C183" s="63"/>
      <c r="D183" s="63"/>
    </row>
    <row r="184" spans="2:4" x14ac:dyDescent="0.2">
      <c r="B184" s="5"/>
      <c r="C184" s="63"/>
      <c r="D184" s="63"/>
    </row>
    <row r="185" spans="2:4" x14ac:dyDescent="0.2">
      <c r="B185" s="5"/>
      <c r="C185" s="63"/>
      <c r="D185" s="63"/>
    </row>
    <row r="186" spans="2:4" x14ac:dyDescent="0.2">
      <c r="B186" s="5"/>
      <c r="C186" s="63"/>
      <c r="D186" s="63"/>
    </row>
    <row r="187" spans="2:4" x14ac:dyDescent="0.2">
      <c r="B187" s="5"/>
      <c r="C187" s="63"/>
      <c r="D187" s="63"/>
    </row>
    <row r="188" spans="2:4" x14ac:dyDescent="0.2">
      <c r="B188" s="5"/>
      <c r="C188" s="63"/>
      <c r="D188" s="63"/>
    </row>
    <row r="189" spans="2:4" x14ac:dyDescent="0.2">
      <c r="B189" s="5"/>
      <c r="C189" s="63"/>
      <c r="D189" s="63"/>
    </row>
    <row r="190" spans="2:4" x14ac:dyDescent="0.2">
      <c r="B190" s="5"/>
      <c r="C190" s="63"/>
      <c r="D190" s="63"/>
    </row>
    <row r="191" spans="2:4" x14ac:dyDescent="0.2">
      <c r="B191" s="5"/>
      <c r="C191" s="63"/>
      <c r="D191" s="63"/>
    </row>
    <row r="192" spans="2:4" x14ac:dyDescent="0.2">
      <c r="B192" s="5"/>
      <c r="C192" s="63"/>
      <c r="D192" s="63"/>
    </row>
    <row r="193" spans="2:4" x14ac:dyDescent="0.2">
      <c r="B193" s="5"/>
      <c r="C193" s="63"/>
      <c r="D193" s="63"/>
    </row>
    <row r="194" spans="2:4" x14ac:dyDescent="0.2">
      <c r="B194" s="5"/>
      <c r="C194" s="63"/>
      <c r="D194" s="63"/>
    </row>
    <row r="195" spans="2:4" x14ac:dyDescent="0.2">
      <c r="B195" s="5"/>
      <c r="C195" s="63"/>
      <c r="D195" s="63"/>
    </row>
    <row r="196" spans="2:4" x14ac:dyDescent="0.2">
      <c r="B196" s="5"/>
      <c r="C196" s="63"/>
      <c r="D196" s="63"/>
    </row>
    <row r="197" spans="2:4" x14ac:dyDescent="0.2">
      <c r="B197" s="5"/>
      <c r="C197" s="63"/>
      <c r="D197" s="63"/>
    </row>
    <row r="198" spans="2:4" x14ac:dyDescent="0.2">
      <c r="B198" s="5"/>
      <c r="C198" s="63"/>
      <c r="D198" s="63"/>
    </row>
    <row r="199" spans="2:4" x14ac:dyDescent="0.2">
      <c r="B199" s="5"/>
      <c r="C199" s="63"/>
      <c r="D199" s="63"/>
    </row>
    <row r="200" spans="2:4" x14ac:dyDescent="0.2">
      <c r="B200" s="5"/>
      <c r="C200" s="63"/>
      <c r="D200" s="63"/>
    </row>
    <row r="201" spans="2:4" x14ac:dyDescent="0.2">
      <c r="B201" s="5"/>
      <c r="C201" s="63"/>
      <c r="D201" s="63"/>
    </row>
    <row r="202" spans="2:4" x14ac:dyDescent="0.2">
      <c r="B202" s="5"/>
      <c r="C202" s="63"/>
      <c r="D202" s="63"/>
    </row>
    <row r="203" spans="2:4" x14ac:dyDescent="0.2">
      <c r="B203" s="5"/>
      <c r="C203" s="63"/>
      <c r="D203" s="63"/>
    </row>
    <row r="204" spans="2:4" x14ac:dyDescent="0.2">
      <c r="B204" s="5"/>
      <c r="C204" s="63"/>
      <c r="D204" s="63"/>
    </row>
    <row r="205" spans="2:4" x14ac:dyDescent="0.2">
      <c r="B205" s="5"/>
      <c r="C205" s="63"/>
      <c r="D205" s="63"/>
    </row>
    <row r="206" spans="2:4" x14ac:dyDescent="0.2">
      <c r="B206" s="5"/>
      <c r="C206" s="63"/>
      <c r="D206" s="63"/>
    </row>
    <row r="207" spans="2:4" x14ac:dyDescent="0.2">
      <c r="B207" s="5"/>
      <c r="C207" s="63"/>
      <c r="D207" s="63"/>
    </row>
    <row r="208" spans="2:4" x14ac:dyDescent="0.2">
      <c r="B208" s="5"/>
      <c r="C208" s="63"/>
      <c r="D208" s="63"/>
    </row>
    <row r="209" spans="2:4" x14ac:dyDescent="0.2">
      <c r="B209" s="5"/>
      <c r="C209" s="63"/>
      <c r="D209" s="63"/>
    </row>
    <row r="210" spans="2:4" x14ac:dyDescent="0.2">
      <c r="B210" s="5"/>
      <c r="C210" s="63"/>
      <c r="D210" s="63"/>
    </row>
    <row r="211" spans="2:4" x14ac:dyDescent="0.2">
      <c r="B211" s="5"/>
      <c r="C211" s="63"/>
      <c r="D211" s="63"/>
    </row>
    <row r="212" spans="2:4" x14ac:dyDescent="0.2">
      <c r="B212" s="5"/>
      <c r="C212" s="63"/>
      <c r="D212" s="63"/>
    </row>
    <row r="213" spans="2:4" x14ac:dyDescent="0.2">
      <c r="B213" s="5"/>
      <c r="C213" s="63"/>
      <c r="D213" s="63"/>
    </row>
    <row r="214" spans="2:4" x14ac:dyDescent="0.2">
      <c r="B214" s="5"/>
      <c r="C214" s="63"/>
      <c r="D214" s="63"/>
    </row>
    <row r="215" spans="2:4" x14ac:dyDescent="0.2">
      <c r="B215" s="5"/>
      <c r="C215" s="63"/>
      <c r="D215" s="63"/>
    </row>
    <row r="216" spans="2:4" x14ac:dyDescent="0.2">
      <c r="B216" s="5"/>
      <c r="C216" s="63"/>
      <c r="D216" s="63"/>
    </row>
    <row r="217" spans="2:4" x14ac:dyDescent="0.2">
      <c r="B217" s="5"/>
      <c r="C217" s="63"/>
      <c r="D217" s="63"/>
    </row>
    <row r="218" spans="2:4" x14ac:dyDescent="0.2">
      <c r="B218" s="5"/>
      <c r="C218" s="63"/>
      <c r="D218" s="63"/>
    </row>
    <row r="219" spans="2:4" x14ac:dyDescent="0.2">
      <c r="B219" s="5"/>
      <c r="C219" s="63"/>
      <c r="D219" s="63"/>
    </row>
    <row r="220" spans="2:4" x14ac:dyDescent="0.2">
      <c r="B220" s="5"/>
      <c r="C220" s="63"/>
      <c r="D220" s="63"/>
    </row>
    <row r="221" spans="2:4" x14ac:dyDescent="0.2">
      <c r="B221" s="5"/>
      <c r="C221" s="63"/>
      <c r="D221" s="63"/>
    </row>
    <row r="222" spans="2:4" x14ac:dyDescent="0.2">
      <c r="B222" s="5"/>
      <c r="C222" s="63"/>
      <c r="D222" s="63"/>
    </row>
    <row r="223" spans="2:4" x14ac:dyDescent="0.2">
      <c r="B223" s="5"/>
      <c r="C223" s="63"/>
      <c r="D223" s="63"/>
    </row>
    <row r="224" spans="2:4" x14ac:dyDescent="0.2">
      <c r="B224" s="5"/>
      <c r="C224" s="63"/>
      <c r="D224" s="63"/>
    </row>
    <row r="225" spans="2:4" x14ac:dyDescent="0.2">
      <c r="B225" s="5"/>
      <c r="C225" s="63"/>
      <c r="D225" s="63"/>
    </row>
    <row r="226" spans="2:4" x14ac:dyDescent="0.2">
      <c r="B226" s="5"/>
      <c r="C226" s="63"/>
      <c r="D226" s="63"/>
    </row>
    <row r="227" spans="2:4" x14ac:dyDescent="0.2">
      <c r="B227" s="5"/>
      <c r="C227" s="63"/>
      <c r="D227" s="63"/>
    </row>
    <row r="228" spans="2:4" x14ac:dyDescent="0.2">
      <c r="B228" s="5"/>
      <c r="C228" s="63"/>
      <c r="D228" s="63"/>
    </row>
    <row r="229" spans="2:4" x14ac:dyDescent="0.2">
      <c r="B229" s="5"/>
      <c r="C229" s="63"/>
      <c r="D229" s="63"/>
    </row>
    <row r="230" spans="2:4" x14ac:dyDescent="0.2">
      <c r="B230" s="5"/>
      <c r="C230" s="63"/>
      <c r="D230" s="63"/>
    </row>
    <row r="231" spans="2:4" x14ac:dyDescent="0.2">
      <c r="B231" s="5"/>
      <c r="C231" s="63"/>
      <c r="D231" s="63"/>
    </row>
    <row r="232" spans="2:4" x14ac:dyDescent="0.2">
      <c r="B232" s="5"/>
      <c r="C232" s="63"/>
      <c r="D232" s="63"/>
    </row>
    <row r="233" spans="2:4" x14ac:dyDescent="0.2">
      <c r="B233" s="5"/>
      <c r="C233" s="63"/>
      <c r="D233" s="63"/>
    </row>
    <row r="234" spans="2:4" x14ac:dyDescent="0.2">
      <c r="B234" s="5"/>
      <c r="C234" s="63"/>
      <c r="D234" s="63"/>
    </row>
    <row r="235" spans="2:4" x14ac:dyDescent="0.2">
      <c r="B235" s="5"/>
      <c r="C235" s="63"/>
      <c r="D235" s="63"/>
    </row>
    <row r="236" spans="2:4" x14ac:dyDescent="0.2">
      <c r="B236" s="5"/>
      <c r="C236" s="63"/>
      <c r="D236" s="63"/>
    </row>
    <row r="237" spans="2:4" x14ac:dyDescent="0.2">
      <c r="B237" s="5"/>
      <c r="C237" s="63"/>
      <c r="D237" s="63"/>
    </row>
    <row r="238" spans="2:4" x14ac:dyDescent="0.2">
      <c r="B238" s="5"/>
      <c r="C238" s="63"/>
      <c r="D238" s="63"/>
    </row>
    <row r="239" spans="2:4" x14ac:dyDescent="0.2">
      <c r="B239" s="5"/>
      <c r="C239" s="63"/>
      <c r="D239" s="63"/>
    </row>
    <row r="240" spans="2:4" x14ac:dyDescent="0.2">
      <c r="B240" s="5"/>
      <c r="C240" s="63"/>
      <c r="D240" s="63"/>
    </row>
    <row r="241" spans="2:4" x14ac:dyDescent="0.2">
      <c r="B241" s="5"/>
      <c r="C241" s="63"/>
      <c r="D241" s="63"/>
    </row>
    <row r="242" spans="2:4" x14ac:dyDescent="0.2">
      <c r="B242" s="5"/>
      <c r="C242" s="63"/>
      <c r="D242" s="63"/>
    </row>
    <row r="243" spans="2:4" x14ac:dyDescent="0.2">
      <c r="B243" s="5"/>
      <c r="C243" s="63"/>
      <c r="D243" s="63"/>
    </row>
    <row r="244" spans="2:4" x14ac:dyDescent="0.2">
      <c r="B244" s="5"/>
      <c r="C244" s="63"/>
      <c r="D244" s="63"/>
    </row>
    <row r="245" spans="2:4" x14ac:dyDescent="0.2">
      <c r="B245" s="5"/>
      <c r="C245" s="63"/>
      <c r="D245" s="63"/>
    </row>
    <row r="246" spans="2:4" x14ac:dyDescent="0.2">
      <c r="B246" s="5"/>
      <c r="C246" s="63"/>
      <c r="D246" s="63"/>
    </row>
    <row r="247" spans="2:4" x14ac:dyDescent="0.2">
      <c r="B247" s="5"/>
      <c r="C247" s="63"/>
      <c r="D247" s="63"/>
    </row>
    <row r="248" spans="2:4" x14ac:dyDescent="0.2">
      <c r="B248" s="5"/>
      <c r="C248" s="63"/>
      <c r="D248" s="63"/>
    </row>
    <row r="249" spans="2:4" x14ac:dyDescent="0.2">
      <c r="B249" s="5"/>
      <c r="C249" s="63"/>
      <c r="D249" s="63"/>
    </row>
    <row r="250" spans="2:4" x14ac:dyDescent="0.2">
      <c r="B250" s="5"/>
      <c r="C250" s="63"/>
      <c r="D250" s="63"/>
    </row>
    <row r="251" spans="2:4" x14ac:dyDescent="0.2">
      <c r="B251" s="5"/>
      <c r="C251" s="63"/>
      <c r="D251" s="63"/>
    </row>
    <row r="252" spans="2:4" x14ac:dyDescent="0.2">
      <c r="B252" s="5"/>
      <c r="C252" s="63"/>
      <c r="D252" s="63"/>
    </row>
    <row r="253" spans="2:4" x14ac:dyDescent="0.2">
      <c r="B253" s="5"/>
      <c r="C253" s="63"/>
      <c r="D253" s="63"/>
    </row>
    <row r="254" spans="2:4" x14ac:dyDescent="0.2">
      <c r="B254" s="5"/>
      <c r="C254" s="63"/>
      <c r="D254" s="63"/>
    </row>
    <row r="255" spans="2:4" x14ac:dyDescent="0.2">
      <c r="B255" s="5"/>
      <c r="C255" s="63"/>
      <c r="D255" s="63"/>
    </row>
    <row r="256" spans="2:4" x14ac:dyDescent="0.2">
      <c r="B256" s="5"/>
      <c r="C256" s="63"/>
      <c r="D256" s="63"/>
    </row>
    <row r="257" spans="2:4" x14ac:dyDescent="0.2">
      <c r="B257" s="5"/>
      <c r="C257" s="63"/>
      <c r="D257" s="63"/>
    </row>
    <row r="258" spans="2:4" x14ac:dyDescent="0.2">
      <c r="B258" s="5"/>
      <c r="C258" s="63"/>
      <c r="D258" s="63"/>
    </row>
    <row r="259" spans="2:4" x14ac:dyDescent="0.2">
      <c r="B259" s="5"/>
      <c r="C259" s="63"/>
      <c r="D259" s="63"/>
    </row>
    <row r="260" spans="2:4" x14ac:dyDescent="0.2">
      <c r="B260" s="5"/>
      <c r="C260" s="63"/>
      <c r="D260" s="63"/>
    </row>
    <row r="261" spans="2:4" x14ac:dyDescent="0.2">
      <c r="B261" s="5"/>
      <c r="C261" s="63"/>
      <c r="D261" s="63"/>
    </row>
    <row r="262" spans="2:4" x14ac:dyDescent="0.2">
      <c r="B262" s="5"/>
      <c r="C262" s="63"/>
      <c r="D262" s="63"/>
    </row>
    <row r="263" spans="2:4" x14ac:dyDescent="0.2">
      <c r="B263" s="5"/>
      <c r="C263" s="63"/>
      <c r="D263" s="63"/>
    </row>
    <row r="264" spans="2:4" x14ac:dyDescent="0.2">
      <c r="B264" s="5"/>
      <c r="C264" s="63"/>
      <c r="D264" s="63"/>
    </row>
    <row r="265" spans="2:4" x14ac:dyDescent="0.2">
      <c r="B265" s="5"/>
      <c r="C265" s="63"/>
      <c r="D265" s="63"/>
    </row>
    <row r="266" spans="2:4" x14ac:dyDescent="0.2">
      <c r="B266" s="5"/>
      <c r="C266" s="63"/>
      <c r="D266" s="63"/>
    </row>
    <row r="267" spans="2:4" x14ac:dyDescent="0.2">
      <c r="B267" s="5"/>
      <c r="C267" s="63"/>
      <c r="D267" s="63"/>
    </row>
    <row r="268" spans="2:4" x14ac:dyDescent="0.2">
      <c r="B268" s="5"/>
      <c r="C268" s="63"/>
      <c r="D268" s="63"/>
    </row>
    <row r="269" spans="2:4" x14ac:dyDescent="0.2">
      <c r="B269" s="5"/>
      <c r="C269" s="63"/>
      <c r="D269" s="63"/>
    </row>
    <row r="270" spans="2:4" x14ac:dyDescent="0.2">
      <c r="B270" s="5"/>
      <c r="C270" s="63"/>
      <c r="D270" s="63"/>
    </row>
    <row r="271" spans="2:4" x14ac:dyDescent="0.2">
      <c r="B271" s="5"/>
      <c r="C271" s="63"/>
      <c r="D271" s="63"/>
    </row>
    <row r="272" spans="2:4" x14ac:dyDescent="0.2">
      <c r="B272" s="5"/>
      <c r="C272" s="63"/>
      <c r="D272" s="63"/>
    </row>
    <row r="273" spans="2:4" x14ac:dyDescent="0.2">
      <c r="B273" s="5"/>
      <c r="C273" s="63"/>
      <c r="D273" s="63"/>
    </row>
    <row r="274" spans="2:4" x14ac:dyDescent="0.2">
      <c r="B274" s="5"/>
      <c r="C274" s="63"/>
      <c r="D274" s="63"/>
    </row>
    <row r="275" spans="2:4" x14ac:dyDescent="0.2">
      <c r="B275" s="5"/>
      <c r="C275" s="63"/>
      <c r="D275" s="63"/>
    </row>
    <row r="276" spans="2:4" x14ac:dyDescent="0.2">
      <c r="B276" s="5"/>
      <c r="C276" s="63"/>
      <c r="D276" s="63"/>
    </row>
    <row r="277" spans="2:4" x14ac:dyDescent="0.2">
      <c r="B277" s="5"/>
      <c r="C277" s="63"/>
      <c r="D277" s="63"/>
    </row>
    <row r="278" spans="2:4" x14ac:dyDescent="0.2">
      <c r="B278" s="5"/>
      <c r="C278" s="63"/>
      <c r="D278" s="63"/>
    </row>
    <row r="279" spans="2:4" x14ac:dyDescent="0.2">
      <c r="B279" s="5"/>
      <c r="C279" s="63"/>
    </row>
    <row r="280" spans="2:4" x14ac:dyDescent="0.2">
      <c r="B280" s="5"/>
      <c r="C280" s="63"/>
    </row>
    <row r="281" spans="2:4" x14ac:dyDescent="0.2">
      <c r="C281" s="63"/>
    </row>
    <row r="282" spans="2:4" x14ac:dyDescent="0.2">
      <c r="C282" s="63"/>
    </row>
    <row r="283" spans="2:4" x14ac:dyDescent="0.2">
      <c r="C283" s="63"/>
    </row>
    <row r="284" spans="2:4" x14ac:dyDescent="0.2">
      <c r="C284" s="63"/>
    </row>
    <row r="285" spans="2:4" x14ac:dyDescent="0.2">
      <c r="C285" s="63"/>
    </row>
    <row r="286" spans="2:4" x14ac:dyDescent="0.2">
      <c r="C286" s="63"/>
    </row>
    <row r="287" spans="2:4" x14ac:dyDescent="0.2">
      <c r="C287" s="63"/>
    </row>
    <row r="288" spans="2:4" x14ac:dyDescent="0.2">
      <c r="C288" s="63"/>
    </row>
    <row r="289" spans="3:3" x14ac:dyDescent="0.2">
      <c r="C289" s="63"/>
    </row>
    <row r="290" spans="3:3" x14ac:dyDescent="0.2">
      <c r="C290" s="63"/>
    </row>
    <row r="291" spans="3:3" x14ac:dyDescent="0.2">
      <c r="C291" s="63"/>
    </row>
    <row r="292" spans="3:3" x14ac:dyDescent="0.2">
      <c r="C292" s="63"/>
    </row>
    <row r="293" spans="3:3" x14ac:dyDescent="0.2">
      <c r="C293" s="63"/>
    </row>
    <row r="294" spans="3:3" x14ac:dyDescent="0.2">
      <c r="C294" s="63"/>
    </row>
    <row r="295" spans="3:3" x14ac:dyDescent="0.2">
      <c r="C295" s="63"/>
    </row>
    <row r="296" spans="3:3" x14ac:dyDescent="0.2">
      <c r="C296" s="63"/>
    </row>
    <row r="297" spans="3:3" x14ac:dyDescent="0.2">
      <c r="C297" s="63"/>
    </row>
    <row r="298" spans="3:3" x14ac:dyDescent="0.2">
      <c r="C298" s="63"/>
    </row>
    <row r="299" spans="3:3" x14ac:dyDescent="0.2">
      <c r="C299" s="63"/>
    </row>
    <row r="300" spans="3:3" x14ac:dyDescent="0.2">
      <c r="C300" s="63"/>
    </row>
    <row r="301" spans="3:3" x14ac:dyDescent="0.2">
      <c r="C301" s="63"/>
    </row>
    <row r="302" spans="3:3" x14ac:dyDescent="0.2">
      <c r="C302" s="63"/>
    </row>
    <row r="303" spans="3:3" x14ac:dyDescent="0.2">
      <c r="C303" s="63"/>
    </row>
    <row r="304" spans="3:3" x14ac:dyDescent="0.2">
      <c r="C304" s="63"/>
    </row>
    <row r="305" spans="3:3" x14ac:dyDescent="0.2">
      <c r="C305" s="63"/>
    </row>
    <row r="306" spans="3:3" x14ac:dyDescent="0.2">
      <c r="C306" s="63"/>
    </row>
    <row r="307" spans="3:3" x14ac:dyDescent="0.2">
      <c r="C307" s="63"/>
    </row>
    <row r="308" spans="3:3" x14ac:dyDescent="0.2">
      <c r="C308" s="63"/>
    </row>
    <row r="309" spans="3:3" x14ac:dyDescent="0.2">
      <c r="C309" s="63"/>
    </row>
    <row r="310" spans="3:3" x14ac:dyDescent="0.2">
      <c r="C310" s="63"/>
    </row>
    <row r="311" spans="3:3" x14ac:dyDescent="0.2">
      <c r="C311" s="63"/>
    </row>
    <row r="312" spans="3:3" x14ac:dyDescent="0.2">
      <c r="C312" s="63"/>
    </row>
    <row r="313" spans="3:3" x14ac:dyDescent="0.2">
      <c r="C313" s="63"/>
    </row>
    <row r="314" spans="3:3" x14ac:dyDescent="0.2">
      <c r="C314" s="63"/>
    </row>
    <row r="315" spans="3:3" x14ac:dyDescent="0.2">
      <c r="C315" s="63"/>
    </row>
    <row r="316" spans="3:3" x14ac:dyDescent="0.2">
      <c r="C316" s="63"/>
    </row>
    <row r="317" spans="3:3" x14ac:dyDescent="0.2">
      <c r="C317" s="63"/>
    </row>
    <row r="318" spans="3:3" x14ac:dyDescent="0.2">
      <c r="C318" s="63"/>
    </row>
    <row r="319" spans="3:3" x14ac:dyDescent="0.2">
      <c r="C319" s="63"/>
    </row>
    <row r="320" spans="3:3" x14ac:dyDescent="0.2">
      <c r="C320" s="63"/>
    </row>
    <row r="321" spans="3:3" x14ac:dyDescent="0.2">
      <c r="C321" s="63"/>
    </row>
    <row r="322" spans="3:3" x14ac:dyDescent="0.2">
      <c r="C322" s="63"/>
    </row>
    <row r="323" spans="3:3" x14ac:dyDescent="0.2">
      <c r="C323" s="63"/>
    </row>
    <row r="324" spans="3:3" x14ac:dyDescent="0.2">
      <c r="C324" s="63"/>
    </row>
    <row r="325" spans="3:3" x14ac:dyDescent="0.2">
      <c r="C325" s="63"/>
    </row>
    <row r="326" spans="3:3" x14ac:dyDescent="0.2">
      <c r="C326" s="63"/>
    </row>
    <row r="327" spans="3:3" x14ac:dyDescent="0.2">
      <c r="C327" s="63"/>
    </row>
    <row r="328" spans="3:3" x14ac:dyDescent="0.2">
      <c r="C328" s="63"/>
    </row>
    <row r="329" spans="3:3" x14ac:dyDescent="0.2">
      <c r="C329" s="63"/>
    </row>
    <row r="330" spans="3:3" x14ac:dyDescent="0.2">
      <c r="C330" s="63"/>
    </row>
    <row r="331" spans="3:3" x14ac:dyDescent="0.2">
      <c r="C331" s="63"/>
    </row>
    <row r="332" spans="3:3" x14ac:dyDescent="0.2">
      <c r="C332" s="63"/>
    </row>
    <row r="333" spans="3:3" x14ac:dyDescent="0.2">
      <c r="C333" s="63"/>
    </row>
    <row r="334" spans="3:3" x14ac:dyDescent="0.2">
      <c r="C334" s="63"/>
    </row>
    <row r="335" spans="3:3" x14ac:dyDescent="0.2">
      <c r="C335" s="63"/>
    </row>
    <row r="336" spans="3:3" x14ac:dyDescent="0.2">
      <c r="C336" s="63"/>
    </row>
    <row r="337" spans="3:3" x14ac:dyDescent="0.2">
      <c r="C337" s="63"/>
    </row>
    <row r="338" spans="3:3" x14ac:dyDescent="0.2">
      <c r="C338" s="63"/>
    </row>
    <row r="339" spans="3:3" x14ac:dyDescent="0.2">
      <c r="C339" s="63"/>
    </row>
    <row r="340" spans="3:3" x14ac:dyDescent="0.2">
      <c r="C340" s="63"/>
    </row>
    <row r="341" spans="3:3" x14ac:dyDescent="0.2">
      <c r="C341" s="63"/>
    </row>
    <row r="342" spans="3:3" x14ac:dyDescent="0.2">
      <c r="C342" s="63"/>
    </row>
    <row r="343" spans="3:3" x14ac:dyDescent="0.2">
      <c r="C343" s="63"/>
    </row>
    <row r="344" spans="3:3" x14ac:dyDescent="0.2">
      <c r="C344" s="63"/>
    </row>
    <row r="345" spans="3:3" x14ac:dyDescent="0.2">
      <c r="C345" s="63"/>
    </row>
    <row r="346" spans="3:3" x14ac:dyDescent="0.2">
      <c r="C346" s="63"/>
    </row>
    <row r="347" spans="3:3" x14ac:dyDescent="0.2">
      <c r="C347" s="63"/>
    </row>
    <row r="348" spans="3:3" x14ac:dyDescent="0.2">
      <c r="C348" s="63"/>
    </row>
    <row r="349" spans="3:3" x14ac:dyDescent="0.2">
      <c r="C349" s="63"/>
    </row>
    <row r="350" spans="3:3" x14ac:dyDescent="0.2">
      <c r="C350" s="63"/>
    </row>
    <row r="351" spans="3:3" x14ac:dyDescent="0.2">
      <c r="C351" s="63"/>
    </row>
    <row r="352" spans="3:3" x14ac:dyDescent="0.2">
      <c r="C352" s="63"/>
    </row>
    <row r="353" spans="3:3" x14ac:dyDescent="0.2">
      <c r="C353" s="63"/>
    </row>
    <row r="354" spans="3:3" x14ac:dyDescent="0.2">
      <c r="C354" s="63"/>
    </row>
    <row r="355" spans="3:3" x14ac:dyDescent="0.2">
      <c r="C355" s="63"/>
    </row>
    <row r="356" spans="3:3" x14ac:dyDescent="0.2">
      <c r="C356" s="63"/>
    </row>
    <row r="357" spans="3:3" x14ac:dyDescent="0.2">
      <c r="C357" s="63"/>
    </row>
    <row r="358" spans="3:3" x14ac:dyDescent="0.2">
      <c r="C358" s="63"/>
    </row>
    <row r="359" spans="3:3" x14ac:dyDescent="0.2">
      <c r="C359" s="63"/>
    </row>
    <row r="360" spans="3:3" x14ac:dyDescent="0.2">
      <c r="C360" s="63"/>
    </row>
    <row r="361" spans="3:3" x14ac:dyDescent="0.2">
      <c r="C361" s="63"/>
    </row>
    <row r="362" spans="3:3" x14ac:dyDescent="0.2">
      <c r="C362" s="63"/>
    </row>
    <row r="363" spans="3:3" x14ac:dyDescent="0.2">
      <c r="C363" s="63"/>
    </row>
    <row r="364" spans="3:3" x14ac:dyDescent="0.2">
      <c r="C364" s="63"/>
    </row>
  </sheetData>
  <protectedRanges>
    <protectedRange sqref="A165:D167" name="Range1"/>
  </protectedRanges>
  <sortState xmlns:xlrd2="http://schemas.microsoft.com/office/spreadsheetml/2017/richdata2" ref="A21:T172">
    <sortCondition ref="C21:C172"/>
  </sortState>
  <phoneticPr fontId="8" type="noConversion"/>
  <hyperlinks>
    <hyperlink ref="H1327" r:id="rId1" display="http://vsolj.cetus-net.org/bulletin.html" xr:uid="{00000000-0004-0000-0000-000000000000}"/>
    <hyperlink ref="H64894" r:id="rId2" display="http://vsolj.cetus-net.org/bulletin.html" xr:uid="{00000000-0004-0000-0000-000001000000}"/>
    <hyperlink ref="H64887" r:id="rId3" display="https://www.aavso.org/ejaavso" xr:uid="{00000000-0004-0000-0000-000002000000}"/>
    <hyperlink ref="AP1038" r:id="rId4" display="http://cdsbib.u-strasbg.fr/cgi-bin/cdsbib?1990RMxAA..21..381G" xr:uid="{00000000-0004-0000-0000-000003000000}"/>
    <hyperlink ref="AP1042" r:id="rId5" display="http://cdsbib.u-strasbg.fr/cgi-bin/cdsbib?1990RMxAA..21..381G" xr:uid="{00000000-0004-0000-0000-000004000000}"/>
    <hyperlink ref="AP1041" r:id="rId6" display="http://cdsbib.u-strasbg.fr/cgi-bin/cdsbib?1990RMxAA..21..381G" xr:uid="{00000000-0004-0000-0000-000005000000}"/>
    <hyperlink ref="AP1022" r:id="rId7" display="http://cdsbib.u-strasbg.fr/cgi-bin/cdsbib?1990RMxAA..21..381G" xr:uid="{00000000-0004-0000-0000-000006000000}"/>
    <hyperlink ref="I64894" r:id="rId8" display="http://vsolj.cetus-net.org/bulletin.html" xr:uid="{00000000-0004-0000-0000-000007000000}"/>
    <hyperlink ref="AQ1178" r:id="rId9" display="http://cdsbib.u-strasbg.fr/cgi-bin/cdsbib?1990RMxAA..21..381G" xr:uid="{00000000-0004-0000-0000-000008000000}"/>
    <hyperlink ref="AQ55944" r:id="rId10" display="http://cdsbib.u-strasbg.fr/cgi-bin/cdsbib?1990RMxAA..21..381G" xr:uid="{00000000-0004-0000-0000-000009000000}"/>
    <hyperlink ref="AQ1179" r:id="rId11" display="http://cdsbib.u-strasbg.fr/cgi-bin/cdsbib?1990RMxAA..21..381G" xr:uid="{00000000-0004-0000-0000-00000A000000}"/>
    <hyperlink ref="H64891" r:id="rId12" display="https://www.aavso.org/ejaavso" xr:uid="{00000000-0004-0000-0000-00000B000000}"/>
    <hyperlink ref="H2064" r:id="rId13" display="http://vsolj.cetus-net.org/bulletin.html" xr:uid="{00000000-0004-0000-0000-00000C000000}"/>
    <hyperlink ref="AP3308" r:id="rId14" display="http://cdsbib.u-strasbg.fr/cgi-bin/cdsbib?1990RMxAA..21..381G" xr:uid="{00000000-0004-0000-0000-00000D000000}"/>
    <hyperlink ref="AP3311" r:id="rId15" display="http://cdsbib.u-strasbg.fr/cgi-bin/cdsbib?1990RMxAA..21..381G" xr:uid="{00000000-0004-0000-0000-00000E000000}"/>
    <hyperlink ref="AP3309" r:id="rId16" display="http://cdsbib.u-strasbg.fr/cgi-bin/cdsbib?1990RMxAA..21..381G" xr:uid="{00000000-0004-0000-0000-00000F000000}"/>
    <hyperlink ref="AP3293" r:id="rId17" display="http://cdsbib.u-strasbg.fr/cgi-bin/cdsbib?1990RMxAA..21..381G" xr:uid="{00000000-0004-0000-0000-000010000000}"/>
    <hyperlink ref="I2064" r:id="rId18" display="http://vsolj.cetus-net.org/bulletin.html" xr:uid="{00000000-0004-0000-0000-000011000000}"/>
    <hyperlink ref="AQ3522" r:id="rId19" display="http://cdsbib.u-strasbg.fr/cgi-bin/cdsbib?1990RMxAA..21..381G" xr:uid="{00000000-0004-0000-0000-000012000000}"/>
    <hyperlink ref="AQ223" r:id="rId20" display="http://cdsbib.u-strasbg.fr/cgi-bin/cdsbib?1990RMxAA..21..381G" xr:uid="{00000000-0004-0000-0000-000013000000}"/>
    <hyperlink ref="AQ3526" r:id="rId21" display="http://cdsbib.u-strasbg.fr/cgi-bin/cdsbib?1990RMxAA..21..381G" xr:uid="{00000000-0004-0000-0000-000014000000}"/>
    <hyperlink ref="H64568" r:id="rId22" display="http://vsolj.cetus-net.org/bulletin.html" xr:uid="{00000000-0004-0000-0000-000015000000}"/>
    <hyperlink ref="H64561" r:id="rId23" display="https://www.aavso.org/ejaavso" xr:uid="{00000000-0004-0000-0000-000016000000}"/>
    <hyperlink ref="I64568" r:id="rId24" display="http://vsolj.cetus-net.org/bulletin.html" xr:uid="{00000000-0004-0000-0000-000017000000}"/>
    <hyperlink ref="AQ58219" r:id="rId25" display="http://cdsbib.u-strasbg.fr/cgi-bin/cdsbib?1990RMxAA..21..381G" xr:uid="{00000000-0004-0000-0000-000018000000}"/>
    <hyperlink ref="H64565" r:id="rId26" display="https://www.aavso.org/ejaavso" xr:uid="{00000000-0004-0000-0000-000019000000}"/>
    <hyperlink ref="AP5583" r:id="rId27" display="http://cdsbib.u-strasbg.fr/cgi-bin/cdsbib?1990RMxAA..21..381G" xr:uid="{00000000-0004-0000-0000-00001A000000}"/>
    <hyperlink ref="AP5586" r:id="rId28" display="http://cdsbib.u-strasbg.fr/cgi-bin/cdsbib?1990RMxAA..21..381G" xr:uid="{00000000-0004-0000-0000-00001B000000}"/>
    <hyperlink ref="AP5584" r:id="rId29" display="http://cdsbib.u-strasbg.fr/cgi-bin/cdsbib?1990RMxAA..21..381G" xr:uid="{00000000-0004-0000-0000-00001C000000}"/>
    <hyperlink ref="AP5568" r:id="rId30" display="http://cdsbib.u-strasbg.fr/cgi-bin/cdsbib?1990RMxAA..21..381G" xr:uid="{00000000-0004-0000-0000-00001D000000}"/>
    <hyperlink ref="AQ5797" r:id="rId31" display="http://cdsbib.u-strasbg.fr/cgi-bin/cdsbib?1990RMxAA..21..381G" xr:uid="{00000000-0004-0000-0000-00001E000000}"/>
    <hyperlink ref="AQ5801" r:id="rId32" display="http://cdsbib.u-strasbg.fr/cgi-bin/cdsbib?1990RMxAA..21..381G" xr:uid="{00000000-0004-0000-0000-00001F000000}"/>
    <hyperlink ref="AQ65481" r:id="rId33" display="http://cdsbib.u-strasbg.fr/cgi-bin/cdsbib?1990RMxAA..21..381G" xr:uid="{00000000-0004-0000-0000-000020000000}"/>
    <hyperlink ref="I2689" r:id="rId34" display="http://vsolj.cetus-net.org/bulletin.html" xr:uid="{00000000-0004-0000-0000-000021000000}"/>
    <hyperlink ref="H2689" r:id="rId35" display="http://vsolj.cetus-net.org/bulletin.html" xr:uid="{00000000-0004-0000-0000-000022000000}"/>
    <hyperlink ref="AQ606" r:id="rId36" display="http://cdsbib.u-strasbg.fr/cgi-bin/cdsbib?1990RMxAA..21..381G" xr:uid="{00000000-0004-0000-0000-000023000000}"/>
    <hyperlink ref="AQ605" r:id="rId37" display="http://cdsbib.u-strasbg.fr/cgi-bin/cdsbib?1990RMxAA..21..381G" xr:uid="{00000000-0004-0000-0000-000024000000}"/>
    <hyperlink ref="AP3859" r:id="rId38" display="http://cdsbib.u-strasbg.fr/cgi-bin/cdsbib?1990RMxAA..21..381G" xr:uid="{00000000-0004-0000-0000-000025000000}"/>
    <hyperlink ref="AP3877" r:id="rId39" display="http://cdsbib.u-strasbg.fr/cgi-bin/cdsbib?1990RMxAA..21..381G" xr:uid="{00000000-0004-0000-0000-000026000000}"/>
    <hyperlink ref="AP3878" r:id="rId40" display="http://cdsbib.u-strasbg.fr/cgi-bin/cdsbib?1990RMxAA..21..381G" xr:uid="{00000000-0004-0000-0000-000027000000}"/>
    <hyperlink ref="AP3874" r:id="rId41" display="http://cdsbib.u-strasbg.fr/cgi-bin/cdsbib?1990RMxAA..21..381G" xr:uid="{00000000-0004-0000-0000-000028000000}"/>
  </hyperlinks>
  <pageMargins left="0.75" right="0.75" top="1" bottom="1" header="0.5" footer="0.5"/>
  <pageSetup orientation="portrait" horizontalDpi="300" verticalDpi="300" r:id="rId42"/>
  <headerFooter alignWithMargins="0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3"/>
  <sheetViews>
    <sheetView workbookViewId="0">
      <selection activeCell="A36" sqref="A36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2">
      <c r="A1" s="37" t="s">
        <v>40</v>
      </c>
      <c r="B1" s="22"/>
      <c r="C1" s="22"/>
      <c r="D1" s="24" t="s">
        <v>33</v>
      </c>
      <c r="E1" s="22"/>
      <c r="F1" s="22"/>
    </row>
    <row r="2" spans="1:6" x14ac:dyDescent="0.2">
      <c r="A2" s="23" t="s">
        <v>28</v>
      </c>
      <c r="B2" s="22"/>
      <c r="D2" s="23" t="s">
        <v>41</v>
      </c>
      <c r="E2" s="22"/>
      <c r="F2" s="22"/>
    </row>
    <row r="3" spans="1:6" ht="13.5" thickBot="1" x14ac:dyDescent="0.25"/>
    <row r="4" spans="1:6" ht="13.5" thickBot="1" x14ac:dyDescent="0.25">
      <c r="A4" s="7" t="s">
        <v>3</v>
      </c>
      <c r="C4" s="28" t="s">
        <v>37</v>
      </c>
      <c r="D4" s="29" t="s">
        <v>37</v>
      </c>
    </row>
    <row r="6" spans="1:6" x14ac:dyDescent="0.2">
      <c r="A6" s="7" t="s">
        <v>4</v>
      </c>
    </row>
    <row r="7" spans="1:6" x14ac:dyDescent="0.2">
      <c r="A7" s="22" t="s">
        <v>5</v>
      </c>
      <c r="B7" s="22"/>
      <c r="C7" s="22">
        <v>51244.6</v>
      </c>
    </row>
    <row r="8" spans="1:6" x14ac:dyDescent="0.2">
      <c r="A8" s="22" t="s">
        <v>6</v>
      </c>
      <c r="B8" s="22"/>
      <c r="C8" s="22">
        <v>0.32690999999999998</v>
      </c>
    </row>
    <row r="10" spans="1:6" ht="13.5" thickBot="1" x14ac:dyDescent="0.25">
      <c r="C10" s="6" t="s">
        <v>23</v>
      </c>
      <c r="D10" s="6" t="s">
        <v>24</v>
      </c>
    </row>
    <row r="11" spans="1:6" x14ac:dyDescent="0.2">
      <c r="A11" t="s">
        <v>18</v>
      </c>
      <c r="C11">
        <f>INTERCEPT(G21:G993,$F21:$F993)</f>
        <v>5.8419480124956395E-3</v>
      </c>
      <c r="D11" s="5"/>
    </row>
    <row r="12" spans="1:6" x14ac:dyDescent="0.2">
      <c r="A12" t="s">
        <v>19</v>
      </c>
      <c r="C12">
        <f>SLOPE(G21:G993,$F21:$F993)</f>
        <v>-1.4920022354293056E-5</v>
      </c>
      <c r="D12" s="5"/>
    </row>
    <row r="13" spans="1:6" x14ac:dyDescent="0.2">
      <c r="A13" t="s">
        <v>22</v>
      </c>
      <c r="C13" s="5" t="s">
        <v>16</v>
      </c>
      <c r="D13" s="5"/>
    </row>
    <row r="14" spans="1:6" x14ac:dyDescent="0.2">
      <c r="A14" t="s">
        <v>27</v>
      </c>
    </row>
    <row r="15" spans="1:6" x14ac:dyDescent="0.2">
      <c r="A15" s="2" t="s">
        <v>20</v>
      </c>
      <c r="C15" s="22">
        <v>52014.771099999998</v>
      </c>
    </row>
    <row r="16" spans="1:6" x14ac:dyDescent="0.2">
      <c r="A16" s="7" t="s">
        <v>7</v>
      </c>
      <c r="C16">
        <f>+$C8+C12</f>
        <v>0.32689507997764566</v>
      </c>
    </row>
    <row r="17" spans="1:17" ht="13.5" thickBot="1" x14ac:dyDescent="0.25"/>
    <row r="18" spans="1:17" x14ac:dyDescent="0.2">
      <c r="A18" s="7" t="s">
        <v>8</v>
      </c>
      <c r="C18" s="3">
        <f>+C$15</f>
        <v>52014.771099999998</v>
      </c>
      <c r="D18" s="4">
        <f>+C$16</f>
        <v>0.32689507997764566</v>
      </c>
    </row>
    <row r="19" spans="1:17" ht="13.5" thickTop="1" x14ac:dyDescent="0.2"/>
    <row r="20" spans="1:17" ht="13.5" thickBot="1" x14ac:dyDescent="0.25">
      <c r="A20" s="6" t="s">
        <v>9</v>
      </c>
      <c r="B20" s="6" t="s">
        <v>10</v>
      </c>
      <c r="C20" s="6" t="s">
        <v>11</v>
      </c>
      <c r="D20" s="6" t="s">
        <v>15</v>
      </c>
      <c r="E20" s="6" t="s">
        <v>12</v>
      </c>
      <c r="F20" s="6" t="s">
        <v>13</v>
      </c>
      <c r="G20" s="6" t="s">
        <v>14</v>
      </c>
      <c r="H20" s="9" t="s">
        <v>38</v>
      </c>
      <c r="I20" s="9" t="s">
        <v>39</v>
      </c>
      <c r="J20" s="9" t="s">
        <v>32</v>
      </c>
      <c r="K20" s="9" t="s">
        <v>21</v>
      </c>
      <c r="L20" s="9" t="s">
        <v>29</v>
      </c>
      <c r="M20" s="9" t="s">
        <v>30</v>
      </c>
      <c r="N20" s="9" t="s">
        <v>31</v>
      </c>
      <c r="O20" s="9" t="s">
        <v>26</v>
      </c>
      <c r="P20" s="8" t="s">
        <v>25</v>
      </c>
      <c r="Q20" s="6" t="s">
        <v>17</v>
      </c>
    </row>
    <row r="21" spans="1:17" x14ac:dyDescent="0.2">
      <c r="A21" s="25" t="s">
        <v>34</v>
      </c>
      <c r="B21" s="30" t="s">
        <v>35</v>
      </c>
      <c r="C21" s="25">
        <v>51305.724432000003</v>
      </c>
      <c r="D21" s="25">
        <v>0.01</v>
      </c>
      <c r="E21">
        <f t="shared" ref="E21:E36" si="0">+(C21-C$7)/C$8</f>
        <v>186.97632987673722</v>
      </c>
      <c r="F21">
        <f t="shared" ref="F21:F35" si="1">ROUND(2*E21,0)/2</f>
        <v>187</v>
      </c>
      <c r="G21">
        <f t="shared" ref="G21:G36" si="2">C21-($C$7+$C$8*$F21)</f>
        <v>-7.7379999929689802E-3</v>
      </c>
      <c r="H21">
        <f>+G21</f>
        <v>-7.7379999929689802E-3</v>
      </c>
      <c r="O21">
        <f t="shared" ref="O21:O36" si="3">+C$11+C$12*$F21</f>
        <v>3.0519038322428379E-3</v>
      </c>
      <c r="Q21" s="1">
        <f t="shared" ref="Q21:Q36" si="4">+C21-15018.5</f>
        <v>36287.224432000003</v>
      </c>
    </row>
    <row r="22" spans="1:17" x14ac:dyDescent="0.2">
      <c r="A22" s="35" t="s">
        <v>44</v>
      </c>
      <c r="B22" s="27" t="s">
        <v>35</v>
      </c>
      <c r="C22" s="36">
        <v>51305.737800000003</v>
      </c>
      <c r="D22" s="36">
        <v>6.9999999999999999E-4</v>
      </c>
      <c r="E22">
        <f t="shared" si="0"/>
        <v>187.01722186535764</v>
      </c>
      <c r="F22">
        <f t="shared" si="1"/>
        <v>187</v>
      </c>
      <c r="G22">
        <f t="shared" si="2"/>
        <v>5.6300000069313683E-3</v>
      </c>
      <c r="J22">
        <f>+G22</f>
        <v>5.6300000069313683E-3</v>
      </c>
      <c r="O22">
        <f t="shared" si="3"/>
        <v>3.0519038322428379E-3</v>
      </c>
      <c r="Q22" s="1">
        <f t="shared" si="4"/>
        <v>36287.237800000003</v>
      </c>
    </row>
    <row r="23" spans="1:17" x14ac:dyDescent="0.2">
      <c r="A23" s="22" t="s">
        <v>34</v>
      </c>
      <c r="B23" s="31" t="s">
        <v>35</v>
      </c>
      <c r="C23" s="22">
        <v>51306.725226000002</v>
      </c>
      <c r="D23" s="22">
        <v>0.01</v>
      </c>
      <c r="E23">
        <f t="shared" si="0"/>
        <v>190.0377045670177</v>
      </c>
      <c r="F23">
        <f t="shared" si="1"/>
        <v>190</v>
      </c>
      <c r="G23">
        <f t="shared" si="2"/>
        <v>1.2326000003668014E-2</v>
      </c>
      <c r="H23">
        <f>+G23</f>
        <v>1.2326000003668014E-2</v>
      </c>
      <c r="O23">
        <f t="shared" si="3"/>
        <v>3.0071437651799588E-3</v>
      </c>
      <c r="Q23" s="1">
        <f t="shared" si="4"/>
        <v>36288.225226000002</v>
      </c>
    </row>
    <row r="24" spans="1:17" x14ac:dyDescent="0.2">
      <c r="A24" s="22" t="s">
        <v>34</v>
      </c>
      <c r="B24" s="31" t="s">
        <v>36</v>
      </c>
      <c r="C24" s="22">
        <v>51306.875741999997</v>
      </c>
      <c r="D24" s="22">
        <v>0.01</v>
      </c>
      <c r="E24">
        <f t="shared" si="0"/>
        <v>190.49812486616497</v>
      </c>
      <c r="F24">
        <f t="shared" si="1"/>
        <v>190.5</v>
      </c>
      <c r="G24">
        <f t="shared" si="2"/>
        <v>-6.1300000379560515E-4</v>
      </c>
      <c r="H24">
        <f>+G24</f>
        <v>-6.1300000379560515E-4</v>
      </c>
      <c r="O24">
        <f t="shared" si="3"/>
        <v>2.9996837540028124E-3</v>
      </c>
      <c r="Q24" s="1">
        <f t="shared" si="4"/>
        <v>36288.375741999997</v>
      </c>
    </row>
    <row r="25" spans="1:17" x14ac:dyDescent="0.2">
      <c r="A25" s="35" t="s">
        <v>44</v>
      </c>
      <c r="B25" s="27" t="s">
        <v>36</v>
      </c>
      <c r="C25" s="36">
        <v>51306.882100000003</v>
      </c>
      <c r="D25" s="36">
        <v>4.0000000000000002E-4</v>
      </c>
      <c r="E25">
        <f t="shared" si="0"/>
        <v>190.51757364413447</v>
      </c>
      <c r="F25">
        <f t="shared" si="1"/>
        <v>190.5</v>
      </c>
      <c r="G25">
        <f t="shared" si="2"/>
        <v>5.7450000022072345E-3</v>
      </c>
      <c r="J25">
        <f>+G25</f>
        <v>5.7450000022072345E-3</v>
      </c>
      <c r="O25">
        <f t="shared" si="3"/>
        <v>2.9996837540028124E-3</v>
      </c>
      <c r="Q25" s="1">
        <f t="shared" si="4"/>
        <v>36288.382100000003</v>
      </c>
    </row>
    <row r="26" spans="1:17" x14ac:dyDescent="0.2">
      <c r="A26" s="22" t="s">
        <v>34</v>
      </c>
      <c r="B26" s="31" t="s">
        <v>35</v>
      </c>
      <c r="C26" s="22">
        <v>51338.744180000002</v>
      </c>
      <c r="D26" s="22">
        <v>0.01</v>
      </c>
      <c r="E26">
        <f t="shared" si="0"/>
        <v>287.98195221927432</v>
      </c>
      <c r="F26">
        <f t="shared" si="1"/>
        <v>288</v>
      </c>
      <c r="G26">
        <f t="shared" si="2"/>
        <v>-5.8999999964726157E-3</v>
      </c>
      <c r="H26">
        <f>+G26</f>
        <v>-5.8999999964726157E-3</v>
      </c>
      <c r="O26">
        <f t="shared" si="3"/>
        <v>1.5449815744592397E-3</v>
      </c>
      <c r="Q26" s="1">
        <f t="shared" si="4"/>
        <v>36320.244180000002</v>
      </c>
    </row>
    <row r="27" spans="1:17" x14ac:dyDescent="0.2">
      <c r="A27" s="22" t="s">
        <v>34</v>
      </c>
      <c r="B27" s="31" t="s">
        <v>35</v>
      </c>
      <c r="C27" s="22">
        <v>51339.743602000002</v>
      </c>
      <c r="D27" s="22">
        <v>0.01</v>
      </c>
      <c r="E27">
        <f t="shared" si="0"/>
        <v>291.03913003580112</v>
      </c>
      <c r="F27">
        <f t="shared" si="1"/>
        <v>291</v>
      </c>
      <c r="G27">
        <f t="shared" si="2"/>
        <v>1.2792000001354609E-2</v>
      </c>
      <c r="H27">
        <f>+G27</f>
        <v>1.2792000001354609E-2</v>
      </c>
      <c r="O27">
        <f t="shared" si="3"/>
        <v>1.5002215073963605E-3</v>
      </c>
      <c r="Q27" s="1">
        <f t="shared" si="4"/>
        <v>36321.243602000002</v>
      </c>
    </row>
    <row r="28" spans="1:17" x14ac:dyDescent="0.2">
      <c r="A28" s="22" t="s">
        <v>43</v>
      </c>
      <c r="B28" s="31" t="s">
        <v>35</v>
      </c>
      <c r="C28" s="34">
        <v>51679.373199999798</v>
      </c>
      <c r="D28" s="22"/>
      <c r="E28">
        <f t="shared" si="0"/>
        <v>1329.947692024715</v>
      </c>
      <c r="F28">
        <f t="shared" si="1"/>
        <v>1330</v>
      </c>
      <c r="G28">
        <f t="shared" si="2"/>
        <v>-1.7100000201025978E-2</v>
      </c>
      <c r="J28">
        <f t="shared" ref="J28:J33" si="5">+G28</f>
        <v>-1.7100000201025978E-2</v>
      </c>
      <c r="O28">
        <f t="shared" si="3"/>
        <v>-1.4001681718714125E-2</v>
      </c>
      <c r="Q28" s="1">
        <f t="shared" si="4"/>
        <v>36660.873199999798</v>
      </c>
    </row>
    <row r="29" spans="1:17" x14ac:dyDescent="0.2">
      <c r="A29" s="22" t="s">
        <v>43</v>
      </c>
      <c r="B29" s="31" t="s">
        <v>36</v>
      </c>
      <c r="C29" s="34">
        <v>51687.384000000078</v>
      </c>
      <c r="D29" s="22"/>
      <c r="E29">
        <f t="shared" si="0"/>
        <v>1354.4522957391323</v>
      </c>
      <c r="F29">
        <f t="shared" si="1"/>
        <v>1354.5</v>
      </c>
      <c r="G29">
        <f t="shared" si="2"/>
        <v>-1.5594999917084351E-2</v>
      </c>
      <c r="J29">
        <f t="shared" si="5"/>
        <v>-1.5594999917084351E-2</v>
      </c>
      <c r="O29">
        <f t="shared" si="3"/>
        <v>-1.4367222266394305E-2</v>
      </c>
      <c r="Q29" s="1">
        <f t="shared" si="4"/>
        <v>36668.884000000078</v>
      </c>
    </row>
    <row r="30" spans="1:17" x14ac:dyDescent="0.2">
      <c r="A30" s="22" t="s">
        <v>43</v>
      </c>
      <c r="B30" s="31" t="s">
        <v>36</v>
      </c>
      <c r="C30" s="34">
        <v>51688.363900000229</v>
      </c>
      <c r="D30" s="22"/>
      <c r="E30">
        <f t="shared" si="0"/>
        <v>1357.4497568145084</v>
      </c>
      <c r="F30">
        <f t="shared" si="1"/>
        <v>1357.5</v>
      </c>
      <c r="G30">
        <f t="shared" si="2"/>
        <v>-1.6424999768787529E-2</v>
      </c>
      <c r="J30">
        <f t="shared" si="5"/>
        <v>-1.6424999768787529E-2</v>
      </c>
      <c r="O30">
        <f t="shared" si="3"/>
        <v>-1.4411982333457186E-2</v>
      </c>
      <c r="Q30" s="1">
        <f t="shared" si="4"/>
        <v>36669.863900000229</v>
      </c>
    </row>
    <row r="31" spans="1:17" x14ac:dyDescent="0.2">
      <c r="A31" s="22" t="s">
        <v>43</v>
      </c>
      <c r="B31" s="27" t="s">
        <v>35</v>
      </c>
      <c r="C31" s="34">
        <v>51694.414199999999</v>
      </c>
      <c r="D31" s="22"/>
      <c r="E31">
        <f t="shared" si="0"/>
        <v>1375.9572971154164</v>
      </c>
      <c r="F31">
        <f t="shared" si="1"/>
        <v>1376</v>
      </c>
      <c r="G31">
        <f t="shared" si="2"/>
        <v>-1.3959999996586703E-2</v>
      </c>
      <c r="J31">
        <f t="shared" si="5"/>
        <v>-1.3959999996586703E-2</v>
      </c>
      <c r="O31">
        <f t="shared" si="3"/>
        <v>-1.4688002747011607E-2</v>
      </c>
      <c r="Q31" s="1">
        <f t="shared" si="4"/>
        <v>36675.914199999999</v>
      </c>
    </row>
    <row r="32" spans="1:17" x14ac:dyDescent="0.2">
      <c r="A32" s="22" t="s">
        <v>43</v>
      </c>
      <c r="B32" s="32" t="s">
        <v>35</v>
      </c>
      <c r="C32" s="34">
        <v>51696.373000000138</v>
      </c>
      <c r="D32" s="22"/>
      <c r="E32">
        <f t="shared" si="0"/>
        <v>1381.94916031978</v>
      </c>
      <c r="F32">
        <f t="shared" si="1"/>
        <v>1382</v>
      </c>
      <c r="G32">
        <f t="shared" si="2"/>
        <v>-1.6619999863905832E-2</v>
      </c>
      <c r="J32">
        <f t="shared" si="5"/>
        <v>-1.6619999863905832E-2</v>
      </c>
      <c r="O32">
        <f t="shared" si="3"/>
        <v>-1.4777522881137366E-2</v>
      </c>
      <c r="Q32" s="1">
        <f t="shared" si="4"/>
        <v>36677.873000000138</v>
      </c>
    </row>
    <row r="33" spans="1:17" x14ac:dyDescent="0.2">
      <c r="A33" s="22" t="s">
        <v>43</v>
      </c>
      <c r="B33" s="16" t="s">
        <v>35</v>
      </c>
      <c r="C33" s="34">
        <v>51711.413800000213</v>
      </c>
      <c r="D33" s="22"/>
      <c r="E33">
        <f t="shared" si="0"/>
        <v>1427.9581536209189</v>
      </c>
      <c r="F33">
        <f t="shared" si="1"/>
        <v>1428</v>
      </c>
      <c r="G33">
        <f t="shared" si="2"/>
        <v>-1.3679999785381369E-2</v>
      </c>
      <c r="J33">
        <f t="shared" si="5"/>
        <v>-1.3679999785381369E-2</v>
      </c>
      <c r="O33">
        <f t="shared" si="3"/>
        <v>-1.5463843909434845E-2</v>
      </c>
      <c r="Q33" s="1">
        <f t="shared" si="4"/>
        <v>36692.913800000213</v>
      </c>
    </row>
    <row r="34" spans="1:17" x14ac:dyDescent="0.2">
      <c r="A34" s="26" t="s">
        <v>42</v>
      </c>
      <c r="B34" s="33" t="s">
        <v>36</v>
      </c>
      <c r="C34" s="23">
        <v>51955.766600000003</v>
      </c>
      <c r="D34" s="23">
        <v>2.0000000000000001E-4</v>
      </c>
      <c r="E34">
        <f t="shared" si="0"/>
        <v>2175.4201462176261</v>
      </c>
      <c r="F34">
        <f t="shared" si="1"/>
        <v>2175.5</v>
      </c>
      <c r="G34">
        <f t="shared" si="2"/>
        <v>-2.6104999997187406E-2</v>
      </c>
      <c r="I34">
        <f>+G34</f>
        <v>-2.6104999997187406E-2</v>
      </c>
      <c r="O34">
        <f t="shared" si="3"/>
        <v>-2.6616560619268908E-2</v>
      </c>
      <c r="Q34" s="1">
        <f t="shared" si="4"/>
        <v>36937.266600000003</v>
      </c>
    </row>
    <row r="35" spans="1:17" x14ac:dyDescent="0.2">
      <c r="A35" s="26" t="s">
        <v>42</v>
      </c>
      <c r="B35" s="33" t="s">
        <v>35</v>
      </c>
      <c r="C35" s="23">
        <v>52014.771099999998</v>
      </c>
      <c r="D35" s="23">
        <v>2.0000000000000001E-4</v>
      </c>
      <c r="E35">
        <f t="shared" si="0"/>
        <v>2355.9117188216928</v>
      </c>
      <c r="F35">
        <f t="shared" si="1"/>
        <v>2356</v>
      </c>
      <c r="G35">
        <f t="shared" si="2"/>
        <v>-2.8859999998530839E-2</v>
      </c>
      <c r="I35">
        <f>+G35</f>
        <v>-2.8859999998530839E-2</v>
      </c>
      <c r="O35">
        <f t="shared" si="3"/>
        <v>-2.93096246542188E-2</v>
      </c>
      <c r="Q35" s="1">
        <f t="shared" si="4"/>
        <v>36996.271099999998</v>
      </c>
    </row>
    <row r="36" spans="1:17" x14ac:dyDescent="0.2">
      <c r="A36" s="39" t="s">
        <v>45</v>
      </c>
      <c r="B36" s="16"/>
      <c r="C36" s="19">
        <v>53414.8629</v>
      </c>
      <c r="D36" s="19">
        <v>1E-4</v>
      </c>
      <c r="E36">
        <f t="shared" si="0"/>
        <v>6638.7167722003051</v>
      </c>
      <c r="F36" s="38">
        <f>ROUND(2*E36,0)/2+0.5</f>
        <v>6639</v>
      </c>
      <c r="G36">
        <f t="shared" si="2"/>
        <v>-9.2590000000200234E-2</v>
      </c>
      <c r="I36">
        <f>+G36</f>
        <v>-9.2590000000200234E-2</v>
      </c>
      <c r="O36">
        <f t="shared" si="3"/>
        <v>-9.3212080397655953E-2</v>
      </c>
      <c r="Q36" s="1">
        <f t="shared" si="4"/>
        <v>38396.3629</v>
      </c>
    </row>
    <row r="37" spans="1:17" x14ac:dyDescent="0.2">
      <c r="B37" s="5"/>
      <c r="C37" s="12"/>
      <c r="D37" s="13"/>
      <c r="Q37" s="1"/>
    </row>
    <row r="38" spans="1:17" x14ac:dyDescent="0.2">
      <c r="B38" s="5"/>
      <c r="C38" s="12"/>
      <c r="D38" s="13"/>
      <c r="Q38" s="1"/>
    </row>
    <row r="39" spans="1:17" x14ac:dyDescent="0.2">
      <c r="B39" s="5"/>
      <c r="C39" s="12"/>
      <c r="D39" s="13"/>
      <c r="Q39" s="1"/>
    </row>
    <row r="40" spans="1:17" x14ac:dyDescent="0.2">
      <c r="B40" s="5"/>
      <c r="C40" s="12"/>
      <c r="D40" s="13"/>
      <c r="Q40" s="1"/>
    </row>
    <row r="41" spans="1:17" x14ac:dyDescent="0.2">
      <c r="B41" s="5"/>
      <c r="C41" s="12"/>
      <c r="D41" s="13"/>
      <c r="Q41" s="1"/>
    </row>
    <row r="42" spans="1:17" x14ac:dyDescent="0.2">
      <c r="B42" s="5"/>
      <c r="C42" s="12"/>
      <c r="D42" s="13"/>
      <c r="Q42" s="1"/>
    </row>
    <row r="43" spans="1:17" x14ac:dyDescent="0.2">
      <c r="B43" s="5"/>
      <c r="C43" s="12"/>
      <c r="D43" s="13"/>
      <c r="Q43" s="1"/>
    </row>
    <row r="44" spans="1:17" x14ac:dyDescent="0.2">
      <c r="B44" s="5"/>
      <c r="C44" s="12"/>
      <c r="D44" s="13"/>
      <c r="Q44" s="1"/>
    </row>
    <row r="45" spans="1:17" x14ac:dyDescent="0.2">
      <c r="B45" s="5"/>
      <c r="C45" s="11"/>
      <c r="D45" s="10"/>
      <c r="Q45" s="1"/>
    </row>
    <row r="46" spans="1:17" x14ac:dyDescent="0.2">
      <c r="B46" s="5"/>
      <c r="C46" s="11"/>
      <c r="D46" s="10"/>
      <c r="Q46" s="1"/>
    </row>
    <row r="47" spans="1:17" x14ac:dyDescent="0.2">
      <c r="B47" s="5"/>
      <c r="C47" s="11"/>
      <c r="D47" s="10"/>
      <c r="Q47" s="1"/>
    </row>
    <row r="48" spans="1:17" x14ac:dyDescent="0.2">
      <c r="B48" s="5"/>
      <c r="C48" s="11"/>
      <c r="D48" s="10"/>
      <c r="Q48" s="1"/>
    </row>
    <row r="49" spans="1:17" x14ac:dyDescent="0.2">
      <c r="B49" s="5"/>
      <c r="C49" s="11"/>
      <c r="D49" s="10"/>
      <c r="Q49" s="1"/>
    </row>
    <row r="50" spans="1:17" x14ac:dyDescent="0.2">
      <c r="B50" s="5"/>
      <c r="C50" s="11"/>
      <c r="D50" s="10"/>
      <c r="Q50" s="1"/>
    </row>
    <row r="51" spans="1:17" x14ac:dyDescent="0.2">
      <c r="B51" s="5"/>
      <c r="Q51" s="1"/>
    </row>
    <row r="52" spans="1:17" x14ac:dyDescent="0.2">
      <c r="B52" s="5"/>
      <c r="Q52" s="1"/>
    </row>
    <row r="53" spans="1:17" x14ac:dyDescent="0.2">
      <c r="A53" s="14"/>
      <c r="B53" s="5"/>
      <c r="C53" s="15"/>
      <c r="D53" s="15"/>
      <c r="Q53" s="1"/>
    </row>
    <row r="54" spans="1:17" x14ac:dyDescent="0.2">
      <c r="A54" s="14"/>
      <c r="B54" s="16"/>
      <c r="C54" s="17"/>
      <c r="D54" s="17"/>
      <c r="Q54" s="1"/>
    </row>
    <row r="55" spans="1:17" x14ac:dyDescent="0.2">
      <c r="A55" s="14"/>
      <c r="B55" s="16"/>
      <c r="C55" s="17"/>
      <c r="D55" s="17"/>
      <c r="Q55" s="1"/>
    </row>
    <row r="56" spans="1:17" x14ac:dyDescent="0.2">
      <c r="A56" s="14"/>
      <c r="B56" s="16"/>
      <c r="C56" s="17"/>
      <c r="D56" s="17"/>
      <c r="Q56" s="1"/>
    </row>
    <row r="57" spans="1:17" x14ac:dyDescent="0.2">
      <c r="A57" s="14"/>
      <c r="B57" s="16"/>
      <c r="C57" s="17"/>
      <c r="D57" s="17"/>
      <c r="Q57" s="1"/>
    </row>
    <row r="58" spans="1:17" x14ac:dyDescent="0.2">
      <c r="A58" s="14"/>
      <c r="B58" s="16"/>
      <c r="C58" s="17"/>
      <c r="D58" s="17"/>
      <c r="Q58" s="1"/>
    </row>
    <row r="59" spans="1:17" x14ac:dyDescent="0.2">
      <c r="A59" s="18"/>
      <c r="B59" s="16"/>
      <c r="C59" s="19"/>
      <c r="D59" s="19"/>
      <c r="Q59" s="1"/>
    </row>
    <row r="60" spans="1:17" x14ac:dyDescent="0.2">
      <c r="A60" s="18"/>
      <c r="B60" s="16"/>
      <c r="C60" s="19"/>
      <c r="D60" s="19"/>
      <c r="Q60" s="1"/>
    </row>
    <row r="61" spans="1:17" x14ac:dyDescent="0.2">
      <c r="A61" s="20"/>
      <c r="B61" s="16"/>
      <c r="C61" s="19"/>
      <c r="D61" s="19"/>
      <c r="Q61" s="1"/>
    </row>
    <row r="62" spans="1:17" x14ac:dyDescent="0.2">
      <c r="A62" s="21"/>
      <c r="B62" s="5"/>
      <c r="C62" s="15"/>
      <c r="D62" s="15"/>
      <c r="Q62" s="1"/>
    </row>
    <row r="63" spans="1:17" x14ac:dyDescent="0.2">
      <c r="A63" s="21"/>
      <c r="B63" s="16"/>
      <c r="C63" s="17"/>
      <c r="D63" s="17"/>
      <c r="Q63" s="1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87"/>
  <sheetViews>
    <sheetView topLeftCell="A78" workbookViewId="0">
      <selection activeCell="A50" sqref="A50:D126"/>
    </sheetView>
  </sheetViews>
  <sheetFormatPr defaultRowHeight="12.75" x14ac:dyDescent="0.2"/>
  <cols>
    <col min="1" max="1" width="19.7109375" style="63" customWidth="1"/>
    <col min="2" max="2" width="4.42578125" style="23" customWidth="1"/>
    <col min="3" max="3" width="12.7109375" style="63" customWidth="1"/>
    <col min="4" max="4" width="5.42578125" style="23" customWidth="1"/>
    <col min="5" max="5" width="14.85546875" style="23" customWidth="1"/>
    <col min="6" max="6" width="9.140625" style="23"/>
    <col min="7" max="7" width="12" style="23" customWidth="1"/>
    <col min="8" max="8" width="14.140625" style="63" customWidth="1"/>
    <col min="9" max="9" width="22.5703125" style="23" customWidth="1"/>
    <col min="10" max="10" width="25.140625" style="23" customWidth="1"/>
    <col min="11" max="11" width="15.7109375" style="23" customWidth="1"/>
    <col min="12" max="12" width="14.140625" style="23" customWidth="1"/>
    <col min="13" max="13" width="9.5703125" style="23" customWidth="1"/>
    <col min="14" max="14" width="14.140625" style="23" customWidth="1"/>
    <col min="15" max="15" width="23.42578125" style="23" customWidth="1"/>
    <col min="16" max="16" width="16.5703125" style="23" customWidth="1"/>
    <col min="17" max="17" width="41" style="23" customWidth="1"/>
    <col min="18" max="16384" width="9.140625" style="23"/>
  </cols>
  <sheetData>
    <row r="1" spans="1:16" ht="15.75" x14ac:dyDescent="0.25">
      <c r="A1" s="82" t="s">
        <v>88</v>
      </c>
      <c r="I1" s="83" t="s">
        <v>89</v>
      </c>
      <c r="J1" s="84" t="s">
        <v>90</v>
      </c>
    </row>
    <row r="2" spans="1:16" x14ac:dyDescent="0.2">
      <c r="I2" s="85" t="s">
        <v>91</v>
      </c>
      <c r="J2" s="86" t="s">
        <v>92</v>
      </c>
    </row>
    <row r="3" spans="1:16" x14ac:dyDescent="0.2">
      <c r="A3" s="87" t="s">
        <v>93</v>
      </c>
      <c r="I3" s="85" t="s">
        <v>94</v>
      </c>
      <c r="J3" s="86" t="s">
        <v>95</v>
      </c>
    </row>
    <row r="4" spans="1:16" x14ac:dyDescent="0.2">
      <c r="I4" s="85" t="s">
        <v>96</v>
      </c>
      <c r="J4" s="86" t="s">
        <v>95</v>
      </c>
    </row>
    <row r="5" spans="1:16" ht="13.5" thickBot="1" x14ac:dyDescent="0.25">
      <c r="I5" s="88" t="s">
        <v>97</v>
      </c>
      <c r="J5" s="89" t="s">
        <v>98</v>
      </c>
    </row>
    <row r="10" spans="1:16" ht="13.5" thickBot="1" x14ac:dyDescent="0.25"/>
    <row r="11" spans="1:16" ht="12.75" customHeight="1" thickBot="1" x14ac:dyDescent="0.25">
      <c r="A11" s="63" t="str">
        <f t="shared" ref="A11:A42" si="0">P11</f>
        <v>IBVS 5021 </v>
      </c>
      <c r="B11" s="5" t="str">
        <f t="shared" ref="B11:B42" si="1">IF(H11=INT(H11),"I","II")</f>
        <v>I</v>
      </c>
      <c r="C11" s="63">
        <f t="shared" ref="C11:C42" si="2">1*G11</f>
        <v>51694.414199999999</v>
      </c>
      <c r="D11" s="23" t="str">
        <f t="shared" ref="D11:D42" si="3">VLOOKUP(F11,I$1:J$5,2,FALSE)</f>
        <v>vis</v>
      </c>
      <c r="E11" s="90">
        <f>VLOOKUP(C11,Active!C$21:E$955,3,FALSE)</f>
        <v>1376.020098041123</v>
      </c>
      <c r="F11" s="5" t="s">
        <v>97</v>
      </c>
      <c r="G11" s="23" t="str">
        <f t="shared" ref="G11:G42" si="4">MID(I11,3,LEN(I11)-3)</f>
        <v>51694.4142</v>
      </c>
      <c r="H11" s="63">
        <f t="shared" ref="H11:H42" si="5">1*K11</f>
        <v>-14209</v>
      </c>
      <c r="I11" s="91" t="s">
        <v>210</v>
      </c>
      <c r="J11" s="92" t="s">
        <v>211</v>
      </c>
      <c r="K11" s="91">
        <v>-14209</v>
      </c>
      <c r="L11" s="91" t="s">
        <v>212</v>
      </c>
      <c r="M11" s="92" t="s">
        <v>200</v>
      </c>
      <c r="N11" s="92" t="s">
        <v>201</v>
      </c>
      <c r="O11" s="93" t="s">
        <v>202</v>
      </c>
      <c r="P11" s="94" t="s">
        <v>203</v>
      </c>
    </row>
    <row r="12" spans="1:16" ht="12.75" customHeight="1" thickBot="1" x14ac:dyDescent="0.25">
      <c r="A12" s="63" t="str">
        <f t="shared" si="0"/>
        <v> BBS 129 </v>
      </c>
      <c r="B12" s="5" t="str">
        <f t="shared" si="1"/>
        <v>I</v>
      </c>
      <c r="C12" s="63">
        <f t="shared" si="2"/>
        <v>52655.485999999997</v>
      </c>
      <c r="D12" s="23" t="str">
        <f t="shared" si="3"/>
        <v>vis</v>
      </c>
      <c r="E12" s="90">
        <f>VLOOKUP(C12,Active!C$21:E$955,3,FALSE)</f>
        <v>4316.0209082880056</v>
      </c>
      <c r="F12" s="5" t="s">
        <v>97</v>
      </c>
      <c r="G12" s="23" t="str">
        <f t="shared" si="4"/>
        <v>52655.486</v>
      </c>
      <c r="H12" s="63">
        <f t="shared" si="5"/>
        <v>-11269</v>
      </c>
      <c r="I12" s="91" t="s">
        <v>248</v>
      </c>
      <c r="J12" s="92" t="s">
        <v>249</v>
      </c>
      <c r="K12" s="91">
        <v>-11269</v>
      </c>
      <c r="L12" s="91" t="s">
        <v>250</v>
      </c>
      <c r="M12" s="92" t="s">
        <v>200</v>
      </c>
      <c r="N12" s="92" t="s">
        <v>201</v>
      </c>
      <c r="O12" s="93" t="s">
        <v>226</v>
      </c>
      <c r="P12" s="93" t="s">
        <v>251</v>
      </c>
    </row>
    <row r="13" spans="1:16" ht="12.75" customHeight="1" thickBot="1" x14ac:dyDescent="0.25">
      <c r="A13" s="63" t="str">
        <f t="shared" si="0"/>
        <v> BBS 130 </v>
      </c>
      <c r="B13" s="5" t="str">
        <f t="shared" si="1"/>
        <v>I</v>
      </c>
      <c r="C13" s="63">
        <f t="shared" si="2"/>
        <v>53068.354299999999</v>
      </c>
      <c r="D13" s="23" t="str">
        <f t="shared" si="3"/>
        <v>vis</v>
      </c>
      <c r="E13" s="90">
        <f>VLOOKUP(C13,Active!C$21:E$955,3,FALSE)</f>
        <v>5579.0203392621133</v>
      </c>
      <c r="F13" s="5" t="s">
        <v>97</v>
      </c>
      <c r="G13" s="23" t="str">
        <f t="shared" si="4"/>
        <v>53068.3543</v>
      </c>
      <c r="H13" s="63">
        <f t="shared" si="5"/>
        <v>-10006</v>
      </c>
      <c r="I13" s="91" t="s">
        <v>252</v>
      </c>
      <c r="J13" s="92" t="s">
        <v>253</v>
      </c>
      <c r="K13" s="91">
        <v>-10006</v>
      </c>
      <c r="L13" s="91" t="s">
        <v>254</v>
      </c>
      <c r="M13" s="92" t="s">
        <v>200</v>
      </c>
      <c r="N13" s="92" t="s">
        <v>201</v>
      </c>
      <c r="O13" s="93" t="s">
        <v>226</v>
      </c>
      <c r="P13" s="93" t="s">
        <v>255</v>
      </c>
    </row>
    <row r="14" spans="1:16" ht="12.75" customHeight="1" thickBot="1" x14ac:dyDescent="0.25">
      <c r="A14" s="63" t="str">
        <f t="shared" si="0"/>
        <v>BAVM 172 </v>
      </c>
      <c r="B14" s="5" t="str">
        <f t="shared" si="1"/>
        <v>I</v>
      </c>
      <c r="C14" s="63">
        <f t="shared" si="2"/>
        <v>53080.449800000002</v>
      </c>
      <c r="D14" s="23" t="str">
        <f t="shared" si="3"/>
        <v>vis</v>
      </c>
      <c r="E14" s="90">
        <f>VLOOKUP(C14,Active!C$21:E$955,3,FALSE)</f>
        <v>5616.0215079576783</v>
      </c>
      <c r="F14" s="5" t="s">
        <v>97</v>
      </c>
      <c r="G14" s="23" t="str">
        <f t="shared" si="4"/>
        <v>53080.4498</v>
      </c>
      <c r="H14" s="63">
        <f t="shared" si="5"/>
        <v>-9969</v>
      </c>
      <c r="I14" s="91" t="s">
        <v>256</v>
      </c>
      <c r="J14" s="92" t="s">
        <v>257</v>
      </c>
      <c r="K14" s="91">
        <v>-9969</v>
      </c>
      <c r="L14" s="91" t="s">
        <v>258</v>
      </c>
      <c r="M14" s="92" t="s">
        <v>200</v>
      </c>
      <c r="N14" s="92" t="s">
        <v>259</v>
      </c>
      <c r="O14" s="93" t="s">
        <v>260</v>
      </c>
      <c r="P14" s="94" t="s">
        <v>261</v>
      </c>
    </row>
    <row r="15" spans="1:16" ht="12.75" customHeight="1" thickBot="1" x14ac:dyDescent="0.25">
      <c r="A15" s="63" t="str">
        <f t="shared" si="0"/>
        <v>BAVM 172 </v>
      </c>
      <c r="B15" s="5" t="str">
        <f t="shared" si="1"/>
        <v>II</v>
      </c>
      <c r="C15" s="63">
        <f t="shared" si="2"/>
        <v>53080.6155</v>
      </c>
      <c r="D15" s="23" t="str">
        <f t="shared" si="3"/>
        <v>vis</v>
      </c>
      <c r="E15" s="90">
        <f>VLOOKUP(C15,Active!C$21:E$955,3,FALSE)</f>
        <v>5616.5283984254374</v>
      </c>
      <c r="F15" s="5" t="s">
        <v>97</v>
      </c>
      <c r="G15" s="23" t="str">
        <f t="shared" si="4"/>
        <v>53080.6155</v>
      </c>
      <c r="H15" s="63">
        <f t="shared" si="5"/>
        <v>-9968.5</v>
      </c>
      <c r="I15" s="91" t="s">
        <v>262</v>
      </c>
      <c r="J15" s="92" t="s">
        <v>263</v>
      </c>
      <c r="K15" s="91" t="s">
        <v>264</v>
      </c>
      <c r="L15" s="91" t="s">
        <v>246</v>
      </c>
      <c r="M15" s="92" t="s">
        <v>200</v>
      </c>
      <c r="N15" s="92" t="s">
        <v>259</v>
      </c>
      <c r="O15" s="93" t="s">
        <v>260</v>
      </c>
      <c r="P15" s="94" t="s">
        <v>261</v>
      </c>
    </row>
    <row r="16" spans="1:16" ht="12.75" customHeight="1" thickBot="1" x14ac:dyDescent="0.25">
      <c r="A16" s="63" t="str">
        <f t="shared" si="0"/>
        <v>IBVS 5672 </v>
      </c>
      <c r="B16" s="5" t="str">
        <f t="shared" si="1"/>
        <v>I</v>
      </c>
      <c r="C16" s="63">
        <f t="shared" si="2"/>
        <v>53414.8649</v>
      </c>
      <c r="D16" s="23" t="str">
        <f t="shared" si="3"/>
        <v>vis</v>
      </c>
      <c r="E16" s="90">
        <f>VLOOKUP(C16,Active!C$21:E$955,3,FALSE)</f>
        <v>6639.0258921866089</v>
      </c>
      <c r="F16" s="5" t="s">
        <v>97</v>
      </c>
      <c r="G16" s="23" t="str">
        <f t="shared" si="4"/>
        <v>53414.8649</v>
      </c>
      <c r="H16" s="63">
        <f t="shared" si="5"/>
        <v>-8946</v>
      </c>
      <c r="I16" s="91" t="s">
        <v>283</v>
      </c>
      <c r="J16" s="92" t="s">
        <v>284</v>
      </c>
      <c r="K16" s="91" t="s">
        <v>285</v>
      </c>
      <c r="L16" s="91" t="s">
        <v>286</v>
      </c>
      <c r="M16" s="92" t="s">
        <v>200</v>
      </c>
      <c r="N16" s="92" t="s">
        <v>201</v>
      </c>
      <c r="O16" s="93" t="s">
        <v>287</v>
      </c>
      <c r="P16" s="94" t="s">
        <v>288</v>
      </c>
    </row>
    <row r="17" spans="1:16" ht="12.75" customHeight="1" thickBot="1" x14ac:dyDescent="0.25">
      <c r="A17" s="63" t="str">
        <f t="shared" si="0"/>
        <v>IBVS 5653 </v>
      </c>
      <c r="B17" s="5" t="str">
        <f t="shared" si="1"/>
        <v>II</v>
      </c>
      <c r="C17" s="63">
        <f t="shared" si="2"/>
        <v>53464.390099999997</v>
      </c>
      <c r="D17" s="23" t="str">
        <f t="shared" si="3"/>
        <v>vis</v>
      </c>
      <c r="E17" s="90">
        <f>VLOOKUP(C17,Active!C$21:E$955,3,FALSE)</f>
        <v>6790.5277135152846</v>
      </c>
      <c r="F17" s="5" t="s">
        <v>97</v>
      </c>
      <c r="G17" s="23" t="str">
        <f t="shared" si="4"/>
        <v>53464.3901</v>
      </c>
      <c r="H17" s="63">
        <f t="shared" si="5"/>
        <v>-8794.5</v>
      </c>
      <c r="I17" s="91" t="s">
        <v>293</v>
      </c>
      <c r="J17" s="92" t="s">
        <v>294</v>
      </c>
      <c r="K17" s="91" t="s">
        <v>295</v>
      </c>
      <c r="L17" s="91" t="s">
        <v>282</v>
      </c>
      <c r="M17" s="92" t="s">
        <v>200</v>
      </c>
      <c r="N17" s="92" t="s">
        <v>201</v>
      </c>
      <c r="O17" s="93" t="s">
        <v>296</v>
      </c>
      <c r="P17" s="94" t="s">
        <v>297</v>
      </c>
    </row>
    <row r="18" spans="1:16" ht="12.75" customHeight="1" thickBot="1" x14ac:dyDescent="0.25">
      <c r="A18" s="63" t="str">
        <f t="shared" si="0"/>
        <v>BAVM 173 </v>
      </c>
      <c r="B18" s="5" t="str">
        <f t="shared" si="1"/>
        <v>II</v>
      </c>
      <c r="C18" s="63">
        <f t="shared" si="2"/>
        <v>53465.369299999998</v>
      </c>
      <c r="D18" s="23" t="str">
        <f t="shared" si="3"/>
        <v>vis</v>
      </c>
      <c r="E18" s="90">
        <f>VLOOKUP(C18,Active!C$21:E$955,3,FALSE)</f>
        <v>6793.5231700393433</v>
      </c>
      <c r="F18" s="5" t="s">
        <v>97</v>
      </c>
      <c r="G18" s="23" t="str">
        <f t="shared" si="4"/>
        <v>53465.3693</v>
      </c>
      <c r="H18" s="63">
        <f t="shared" si="5"/>
        <v>-8791.5</v>
      </c>
      <c r="I18" s="91" t="s">
        <v>298</v>
      </c>
      <c r="J18" s="92" t="s">
        <v>299</v>
      </c>
      <c r="K18" s="91" t="s">
        <v>300</v>
      </c>
      <c r="L18" s="91" t="s">
        <v>206</v>
      </c>
      <c r="M18" s="92" t="s">
        <v>200</v>
      </c>
      <c r="N18" s="92" t="s">
        <v>259</v>
      </c>
      <c r="O18" s="93" t="s">
        <v>260</v>
      </c>
      <c r="P18" s="94" t="s">
        <v>301</v>
      </c>
    </row>
    <row r="19" spans="1:16" ht="12.75" customHeight="1" thickBot="1" x14ac:dyDescent="0.25">
      <c r="A19" s="63" t="str">
        <f t="shared" si="0"/>
        <v>BAVM 173 </v>
      </c>
      <c r="B19" s="5" t="str">
        <f t="shared" si="1"/>
        <v>I</v>
      </c>
      <c r="C19" s="63">
        <f t="shared" si="2"/>
        <v>53465.534399999997</v>
      </c>
      <c r="D19" s="23" t="str">
        <f t="shared" si="3"/>
        <v>vis</v>
      </c>
      <c r="E19" s="90">
        <f>VLOOKUP(C19,Active!C$21:E$955,3,FALSE)</f>
        <v>6794.0282250558012</v>
      </c>
      <c r="F19" s="5" t="s">
        <v>97</v>
      </c>
      <c r="G19" s="23" t="str">
        <f t="shared" si="4"/>
        <v>53465.5344</v>
      </c>
      <c r="H19" s="63">
        <f t="shared" si="5"/>
        <v>-8791</v>
      </c>
      <c r="I19" s="91" t="s">
        <v>302</v>
      </c>
      <c r="J19" s="92" t="s">
        <v>303</v>
      </c>
      <c r="K19" s="91" t="s">
        <v>304</v>
      </c>
      <c r="L19" s="91" t="s">
        <v>305</v>
      </c>
      <c r="M19" s="92" t="s">
        <v>200</v>
      </c>
      <c r="N19" s="92" t="s">
        <v>259</v>
      </c>
      <c r="O19" s="93" t="s">
        <v>260</v>
      </c>
      <c r="P19" s="94" t="s">
        <v>301</v>
      </c>
    </row>
    <row r="20" spans="1:16" ht="12.75" customHeight="1" thickBot="1" x14ac:dyDescent="0.25">
      <c r="A20" s="63" t="str">
        <f t="shared" si="0"/>
        <v>IBVS 5677 </v>
      </c>
      <c r="B20" s="5" t="str">
        <f t="shared" si="1"/>
        <v>I</v>
      </c>
      <c r="C20" s="63">
        <f t="shared" si="2"/>
        <v>53513.588100000001</v>
      </c>
      <c r="D20" s="23" t="str">
        <f t="shared" si="3"/>
        <v>vis</v>
      </c>
      <c r="E20" s="90">
        <f>VLOOKUP(C20,Active!C$21:E$955,3,FALSE)</f>
        <v>6941.028602067564</v>
      </c>
      <c r="F20" s="5" t="s">
        <v>97</v>
      </c>
      <c r="G20" s="23" t="str">
        <f t="shared" si="4"/>
        <v>53513.5881</v>
      </c>
      <c r="H20" s="63">
        <f t="shared" si="5"/>
        <v>-8644</v>
      </c>
      <c r="I20" s="91" t="s">
        <v>306</v>
      </c>
      <c r="J20" s="92" t="s">
        <v>307</v>
      </c>
      <c r="K20" s="91" t="s">
        <v>308</v>
      </c>
      <c r="L20" s="91" t="s">
        <v>305</v>
      </c>
      <c r="M20" s="92" t="s">
        <v>200</v>
      </c>
      <c r="N20" s="92" t="s">
        <v>201</v>
      </c>
      <c r="O20" s="93" t="s">
        <v>309</v>
      </c>
      <c r="P20" s="94" t="s">
        <v>310</v>
      </c>
    </row>
    <row r="21" spans="1:16" ht="12.75" customHeight="1" thickBot="1" x14ac:dyDescent="0.25">
      <c r="A21" s="63" t="str">
        <f t="shared" si="0"/>
        <v>IBVS 5713 </v>
      </c>
      <c r="B21" s="5" t="str">
        <f t="shared" si="1"/>
        <v>II</v>
      </c>
      <c r="C21" s="63">
        <f t="shared" si="2"/>
        <v>53788.3462</v>
      </c>
      <c r="D21" s="23" t="str">
        <f t="shared" si="3"/>
        <v>vis</v>
      </c>
      <c r="E21" s="90">
        <f>VLOOKUP(C21,Active!C$21:E$955,3,FALSE)</f>
        <v>7781.5371224735245</v>
      </c>
      <c r="F21" s="5" t="s">
        <v>97</v>
      </c>
      <c r="G21" s="23" t="str">
        <f t="shared" si="4"/>
        <v>53788.3462</v>
      </c>
      <c r="H21" s="63">
        <f t="shared" si="5"/>
        <v>-7803.5</v>
      </c>
      <c r="I21" s="91" t="s">
        <v>311</v>
      </c>
      <c r="J21" s="92" t="s">
        <v>312</v>
      </c>
      <c r="K21" s="91" t="s">
        <v>313</v>
      </c>
      <c r="L21" s="91" t="s">
        <v>314</v>
      </c>
      <c r="M21" s="92" t="s">
        <v>200</v>
      </c>
      <c r="N21" s="92" t="s">
        <v>201</v>
      </c>
      <c r="O21" s="93" t="s">
        <v>226</v>
      </c>
      <c r="P21" s="94" t="s">
        <v>315</v>
      </c>
    </row>
    <row r="22" spans="1:16" ht="12.75" customHeight="1" thickBot="1" x14ac:dyDescent="0.25">
      <c r="A22" s="63" t="str">
        <f t="shared" si="0"/>
        <v>IBVS 5713 </v>
      </c>
      <c r="B22" s="5" t="str">
        <f t="shared" si="1"/>
        <v>I</v>
      </c>
      <c r="C22" s="63">
        <f t="shared" si="2"/>
        <v>53788.508099999999</v>
      </c>
      <c r="D22" s="23" t="str">
        <f t="shared" si="3"/>
        <v>vis</v>
      </c>
      <c r="E22" s="90">
        <f>VLOOKUP(C22,Active!C$21:E$955,3,FALSE)</f>
        <v>7782.0323884163772</v>
      </c>
      <c r="F22" s="5" t="s">
        <v>97</v>
      </c>
      <c r="G22" s="23" t="str">
        <f t="shared" si="4"/>
        <v>53788.5081</v>
      </c>
      <c r="H22" s="63">
        <f t="shared" si="5"/>
        <v>-7803</v>
      </c>
      <c r="I22" s="91" t="s">
        <v>316</v>
      </c>
      <c r="J22" s="92" t="s">
        <v>317</v>
      </c>
      <c r="K22" s="91" t="s">
        <v>318</v>
      </c>
      <c r="L22" s="91" t="s">
        <v>240</v>
      </c>
      <c r="M22" s="92" t="s">
        <v>200</v>
      </c>
      <c r="N22" s="92" t="s">
        <v>201</v>
      </c>
      <c r="O22" s="93" t="s">
        <v>226</v>
      </c>
      <c r="P22" s="94" t="s">
        <v>315</v>
      </c>
    </row>
    <row r="23" spans="1:16" ht="12.75" customHeight="1" thickBot="1" x14ac:dyDescent="0.25">
      <c r="A23" s="63" t="str">
        <f t="shared" si="0"/>
        <v>IBVS 5814 </v>
      </c>
      <c r="B23" s="5" t="str">
        <f t="shared" si="1"/>
        <v>I</v>
      </c>
      <c r="C23" s="63">
        <f t="shared" si="2"/>
        <v>53882.654399999999</v>
      </c>
      <c r="D23" s="23" t="str">
        <f t="shared" si="3"/>
        <v>CCD</v>
      </c>
      <c r="E23" s="90">
        <f>VLOOKUP(C23,Active!C$21:E$955,3,FALSE)</f>
        <v>8070.0339698609141</v>
      </c>
      <c r="F23" s="5" t="str">
        <f>LEFT(M23,1)</f>
        <v>C</v>
      </c>
      <c r="G23" s="23" t="str">
        <f t="shared" si="4"/>
        <v>53882.6544</v>
      </c>
      <c r="H23" s="63">
        <f t="shared" si="5"/>
        <v>-7515</v>
      </c>
      <c r="I23" s="91" t="s">
        <v>328</v>
      </c>
      <c r="J23" s="92" t="s">
        <v>329</v>
      </c>
      <c r="K23" s="91" t="s">
        <v>330</v>
      </c>
      <c r="L23" s="91" t="s">
        <v>331</v>
      </c>
      <c r="M23" s="92" t="s">
        <v>332</v>
      </c>
      <c r="N23" s="92" t="s">
        <v>97</v>
      </c>
      <c r="O23" s="93" t="s">
        <v>309</v>
      </c>
      <c r="P23" s="94" t="s">
        <v>333</v>
      </c>
    </row>
    <row r="24" spans="1:16" ht="12.75" customHeight="1" thickBot="1" x14ac:dyDescent="0.25">
      <c r="A24" s="63" t="str">
        <f t="shared" si="0"/>
        <v> BBS 133 (=IBVS 5781) </v>
      </c>
      <c r="B24" s="5" t="str">
        <f t="shared" si="1"/>
        <v>II</v>
      </c>
      <c r="C24" s="63">
        <f t="shared" si="2"/>
        <v>54170.4856</v>
      </c>
      <c r="D24" s="23" t="str">
        <f t="shared" si="3"/>
        <v>CCD</v>
      </c>
      <c r="E24" s="90">
        <f>VLOOKUP(C24,Active!C$21:E$955,3,FALSE)</f>
        <v>8950.5342209496848</v>
      </c>
      <c r="F24" s="5" t="str">
        <f>LEFT(M24,1)</f>
        <v>C</v>
      </c>
      <c r="G24" s="23" t="str">
        <f t="shared" si="4"/>
        <v>54170.4856</v>
      </c>
      <c r="H24" s="63">
        <f t="shared" si="5"/>
        <v>-6634.5</v>
      </c>
      <c r="I24" s="91" t="s">
        <v>345</v>
      </c>
      <c r="J24" s="92" t="s">
        <v>346</v>
      </c>
      <c r="K24" s="91" t="s">
        <v>347</v>
      </c>
      <c r="L24" s="91" t="s">
        <v>240</v>
      </c>
      <c r="M24" s="92" t="s">
        <v>332</v>
      </c>
      <c r="N24" s="92" t="s">
        <v>348</v>
      </c>
      <c r="O24" s="93" t="s">
        <v>226</v>
      </c>
      <c r="P24" s="93" t="s">
        <v>349</v>
      </c>
    </row>
    <row r="25" spans="1:16" ht="12.75" customHeight="1" thickBot="1" x14ac:dyDescent="0.25">
      <c r="A25" s="63" t="str">
        <f t="shared" si="0"/>
        <v>IBVS 5870 </v>
      </c>
      <c r="B25" s="5" t="str">
        <f t="shared" si="1"/>
        <v>I</v>
      </c>
      <c r="C25" s="63">
        <f t="shared" si="2"/>
        <v>54503.756099999999</v>
      </c>
      <c r="D25" s="23" t="str">
        <f t="shared" si="3"/>
        <v>vis</v>
      </c>
      <c r="E25" s="90">
        <f>VLOOKUP(C25,Active!C$21:E$955,3,FALSE)</f>
        <v>9970.0371759124482</v>
      </c>
      <c r="F25" s="5" t="s">
        <v>97</v>
      </c>
      <c r="G25" s="23" t="str">
        <f t="shared" si="4"/>
        <v>54503.7561</v>
      </c>
      <c r="H25" s="63">
        <f t="shared" si="5"/>
        <v>-5615</v>
      </c>
      <c r="I25" s="91" t="s">
        <v>350</v>
      </c>
      <c r="J25" s="92" t="s">
        <v>351</v>
      </c>
      <c r="K25" s="91" t="s">
        <v>352</v>
      </c>
      <c r="L25" s="91" t="s">
        <v>331</v>
      </c>
      <c r="M25" s="92" t="s">
        <v>332</v>
      </c>
      <c r="N25" s="92" t="s">
        <v>97</v>
      </c>
      <c r="O25" s="93" t="s">
        <v>309</v>
      </c>
      <c r="P25" s="94" t="s">
        <v>353</v>
      </c>
    </row>
    <row r="26" spans="1:16" ht="12.75" customHeight="1" thickBot="1" x14ac:dyDescent="0.25">
      <c r="A26" s="63" t="str">
        <f t="shared" si="0"/>
        <v>IBVS 5871 </v>
      </c>
      <c r="B26" s="5" t="str">
        <f t="shared" si="1"/>
        <v>II</v>
      </c>
      <c r="C26" s="63">
        <f t="shared" si="2"/>
        <v>54682.405599999998</v>
      </c>
      <c r="D26" s="23" t="str">
        <f t="shared" si="3"/>
        <v>vis</v>
      </c>
      <c r="E26" s="90">
        <f>VLOOKUP(C26,Active!C$21:E$955,3,FALSE)</f>
        <v>10516.541271392307</v>
      </c>
      <c r="F26" s="5" t="s">
        <v>97</v>
      </c>
      <c r="G26" s="23" t="str">
        <f t="shared" si="4"/>
        <v>54682.4056</v>
      </c>
      <c r="H26" s="63">
        <f t="shared" si="5"/>
        <v>-5068.5</v>
      </c>
      <c r="I26" s="91" t="s">
        <v>360</v>
      </c>
      <c r="J26" s="92" t="s">
        <v>361</v>
      </c>
      <c r="K26" s="91" t="s">
        <v>362</v>
      </c>
      <c r="L26" s="91" t="s">
        <v>363</v>
      </c>
      <c r="M26" s="92" t="s">
        <v>332</v>
      </c>
      <c r="N26" s="92" t="s">
        <v>89</v>
      </c>
      <c r="O26" s="93" t="s">
        <v>226</v>
      </c>
      <c r="P26" s="94" t="s">
        <v>364</v>
      </c>
    </row>
    <row r="27" spans="1:16" ht="12.75" customHeight="1" thickBot="1" x14ac:dyDescent="0.25">
      <c r="A27" s="63" t="str">
        <f t="shared" si="0"/>
        <v>IBVS 5929 </v>
      </c>
      <c r="B27" s="5" t="str">
        <f t="shared" si="1"/>
        <v>II</v>
      </c>
      <c r="C27" s="63">
        <f t="shared" si="2"/>
        <v>54879.849099999999</v>
      </c>
      <c r="D27" s="23" t="str">
        <f t="shared" si="3"/>
        <v>vis</v>
      </c>
      <c r="E27" s="90">
        <f>VLOOKUP(C27,Active!C$21:E$955,3,FALSE)</f>
        <v>11120.537819806261</v>
      </c>
      <c r="F27" s="5" t="s">
        <v>97</v>
      </c>
      <c r="G27" s="23" t="str">
        <f t="shared" si="4"/>
        <v>54879.8491</v>
      </c>
      <c r="H27" s="63">
        <f t="shared" si="5"/>
        <v>-4464.5</v>
      </c>
      <c r="I27" s="91" t="s">
        <v>365</v>
      </c>
      <c r="J27" s="92" t="s">
        <v>366</v>
      </c>
      <c r="K27" s="91" t="s">
        <v>367</v>
      </c>
      <c r="L27" s="91" t="s">
        <v>240</v>
      </c>
      <c r="M27" s="92" t="s">
        <v>332</v>
      </c>
      <c r="N27" s="92" t="s">
        <v>89</v>
      </c>
      <c r="O27" s="93" t="s">
        <v>343</v>
      </c>
      <c r="P27" s="94" t="s">
        <v>368</v>
      </c>
    </row>
    <row r="28" spans="1:16" ht="12.75" customHeight="1" thickBot="1" x14ac:dyDescent="0.25">
      <c r="A28" s="63" t="str">
        <f t="shared" si="0"/>
        <v>IBVS 5894 </v>
      </c>
      <c r="B28" s="5" t="str">
        <f t="shared" si="1"/>
        <v>I</v>
      </c>
      <c r="C28" s="63">
        <f t="shared" si="2"/>
        <v>54887.854299999999</v>
      </c>
      <c r="D28" s="23" t="str">
        <f t="shared" si="3"/>
        <v>vis</v>
      </c>
      <c r="E28" s="90">
        <f>VLOOKUP(C28,Active!C$21:E$955,3,FALSE)</f>
        <v>11145.026411070916</v>
      </c>
      <c r="F28" s="5" t="s">
        <v>97</v>
      </c>
      <c r="G28" s="23" t="str">
        <f t="shared" si="4"/>
        <v>54887.8543</v>
      </c>
      <c r="H28" s="63">
        <f t="shared" si="5"/>
        <v>-4440</v>
      </c>
      <c r="I28" s="91" t="s">
        <v>369</v>
      </c>
      <c r="J28" s="92" t="s">
        <v>370</v>
      </c>
      <c r="K28" s="91" t="s">
        <v>371</v>
      </c>
      <c r="L28" s="91" t="s">
        <v>372</v>
      </c>
      <c r="M28" s="92" t="s">
        <v>332</v>
      </c>
      <c r="N28" s="92" t="s">
        <v>97</v>
      </c>
      <c r="O28" s="93" t="s">
        <v>373</v>
      </c>
      <c r="P28" s="94" t="s">
        <v>374</v>
      </c>
    </row>
    <row r="29" spans="1:16" ht="12.75" customHeight="1" thickBot="1" x14ac:dyDescent="0.25">
      <c r="A29" s="63" t="str">
        <f t="shared" si="0"/>
        <v>IBVS 5894 </v>
      </c>
      <c r="B29" s="5" t="str">
        <f t="shared" si="1"/>
        <v>I</v>
      </c>
      <c r="C29" s="63">
        <f t="shared" si="2"/>
        <v>54888.838199999998</v>
      </c>
      <c r="D29" s="23" t="str">
        <f t="shared" si="3"/>
        <v>vis</v>
      </c>
      <c r="E29" s="90">
        <f>VLOOKUP(C29,Active!C$21:E$955,3,FALSE)</f>
        <v>11148.036245296829</v>
      </c>
      <c r="F29" s="5" t="s">
        <v>97</v>
      </c>
      <c r="G29" s="23" t="str">
        <f t="shared" si="4"/>
        <v>54888.8382</v>
      </c>
      <c r="H29" s="63">
        <f t="shared" si="5"/>
        <v>-4437</v>
      </c>
      <c r="I29" s="91" t="s">
        <v>375</v>
      </c>
      <c r="J29" s="92" t="s">
        <v>376</v>
      </c>
      <c r="K29" s="91" t="s">
        <v>377</v>
      </c>
      <c r="L29" s="91" t="s">
        <v>212</v>
      </c>
      <c r="M29" s="92" t="s">
        <v>332</v>
      </c>
      <c r="N29" s="92" t="s">
        <v>97</v>
      </c>
      <c r="O29" s="93" t="s">
        <v>373</v>
      </c>
      <c r="P29" s="94" t="s">
        <v>374</v>
      </c>
    </row>
    <row r="30" spans="1:16" ht="12.75" customHeight="1" thickBot="1" x14ac:dyDescent="0.25">
      <c r="A30" s="63" t="str">
        <f t="shared" si="0"/>
        <v>IBVS 5938 </v>
      </c>
      <c r="B30" s="5" t="str">
        <f t="shared" si="1"/>
        <v>I</v>
      </c>
      <c r="C30" s="63">
        <f t="shared" si="2"/>
        <v>54950.619899999998</v>
      </c>
      <c r="D30" s="23" t="str">
        <f t="shared" si="3"/>
        <v>vis</v>
      </c>
      <c r="E30" s="90">
        <f>VLOOKUP(C30,Active!C$21:E$955,3,FALSE)</f>
        <v>11337.031748086974</v>
      </c>
      <c r="F30" s="5" t="s">
        <v>97</v>
      </c>
      <c r="G30" s="23" t="str">
        <f t="shared" si="4"/>
        <v>54950.6199</v>
      </c>
      <c r="H30" s="63">
        <f t="shared" si="5"/>
        <v>-4248</v>
      </c>
      <c r="I30" s="91" t="s">
        <v>378</v>
      </c>
      <c r="J30" s="92" t="s">
        <v>379</v>
      </c>
      <c r="K30" s="91" t="s">
        <v>380</v>
      </c>
      <c r="L30" s="91" t="s">
        <v>381</v>
      </c>
      <c r="M30" s="92" t="s">
        <v>332</v>
      </c>
      <c r="N30" s="92" t="s">
        <v>97</v>
      </c>
      <c r="O30" s="93" t="s">
        <v>309</v>
      </c>
      <c r="P30" s="94" t="s">
        <v>382</v>
      </c>
    </row>
    <row r="31" spans="1:16" ht="12.75" customHeight="1" thickBot="1" x14ac:dyDescent="0.25">
      <c r="A31" s="63" t="str">
        <f t="shared" si="0"/>
        <v>IBVS 5894 </v>
      </c>
      <c r="B31" s="5" t="str">
        <f t="shared" si="1"/>
        <v>I</v>
      </c>
      <c r="C31" s="63">
        <f t="shared" si="2"/>
        <v>54996.384100000003</v>
      </c>
      <c r="D31" s="23" t="str">
        <f t="shared" si="3"/>
        <v>vis</v>
      </c>
      <c r="E31" s="90">
        <f>VLOOKUP(C31,Active!C$21:E$955,3,FALSE)</f>
        <v>11477.028348840753</v>
      </c>
      <c r="F31" s="5" t="s">
        <v>97</v>
      </c>
      <c r="G31" s="23" t="str">
        <f t="shared" si="4"/>
        <v>54996.3841</v>
      </c>
      <c r="H31" s="63">
        <f t="shared" si="5"/>
        <v>-4108</v>
      </c>
      <c r="I31" s="91" t="s">
        <v>383</v>
      </c>
      <c r="J31" s="92" t="s">
        <v>384</v>
      </c>
      <c r="K31" s="91" t="s">
        <v>385</v>
      </c>
      <c r="L31" s="91" t="s">
        <v>209</v>
      </c>
      <c r="M31" s="92" t="s">
        <v>332</v>
      </c>
      <c r="N31" s="92" t="s">
        <v>89</v>
      </c>
      <c r="O31" s="93" t="s">
        <v>226</v>
      </c>
      <c r="P31" s="94" t="s">
        <v>374</v>
      </c>
    </row>
    <row r="32" spans="1:16" ht="12.75" customHeight="1" thickBot="1" x14ac:dyDescent="0.25">
      <c r="A32" s="63" t="str">
        <f t="shared" si="0"/>
        <v>IBVS 5894 </v>
      </c>
      <c r="B32" s="5" t="str">
        <f t="shared" si="1"/>
        <v>II</v>
      </c>
      <c r="C32" s="63">
        <f t="shared" si="2"/>
        <v>54996.551599999999</v>
      </c>
      <c r="D32" s="23" t="str">
        <f t="shared" si="3"/>
        <v>vis</v>
      </c>
      <c r="E32" s="90">
        <f>VLOOKUP(C32,Active!C$21:E$955,3,FALSE)</f>
        <v>11477.540745662411</v>
      </c>
      <c r="F32" s="5" t="s">
        <v>97</v>
      </c>
      <c r="G32" s="23" t="str">
        <f t="shared" si="4"/>
        <v>54996.5516</v>
      </c>
      <c r="H32" s="63">
        <f t="shared" si="5"/>
        <v>-4107.5</v>
      </c>
      <c r="I32" s="91" t="s">
        <v>386</v>
      </c>
      <c r="J32" s="92" t="s">
        <v>387</v>
      </c>
      <c r="K32" s="91" t="s">
        <v>388</v>
      </c>
      <c r="L32" s="91" t="s">
        <v>389</v>
      </c>
      <c r="M32" s="92" t="s">
        <v>332</v>
      </c>
      <c r="N32" s="92" t="s">
        <v>89</v>
      </c>
      <c r="O32" s="93" t="s">
        <v>226</v>
      </c>
      <c r="P32" s="94" t="s">
        <v>374</v>
      </c>
    </row>
    <row r="33" spans="1:16" ht="12.75" customHeight="1" thickBot="1" x14ac:dyDescent="0.25">
      <c r="A33" s="63" t="str">
        <f t="shared" si="0"/>
        <v>IBVS 5974 </v>
      </c>
      <c r="B33" s="5" t="str">
        <f t="shared" si="1"/>
        <v>I</v>
      </c>
      <c r="C33" s="63">
        <f t="shared" si="2"/>
        <v>55209.849000000002</v>
      </c>
      <c r="D33" s="23" t="str">
        <f t="shared" si="3"/>
        <v>vis</v>
      </c>
      <c r="E33" s="90">
        <f>VLOOKUP(C33,Active!C$21:E$955,3,FALSE)</f>
        <v>12130.035729724541</v>
      </c>
      <c r="F33" s="5" t="s">
        <v>97</v>
      </c>
      <c r="G33" s="23" t="str">
        <f t="shared" si="4"/>
        <v>55209.849</v>
      </c>
      <c r="H33" s="63">
        <f t="shared" si="5"/>
        <v>-3455</v>
      </c>
      <c r="I33" s="91" t="s">
        <v>390</v>
      </c>
      <c r="J33" s="92" t="s">
        <v>391</v>
      </c>
      <c r="K33" s="91" t="s">
        <v>392</v>
      </c>
      <c r="L33" s="91" t="s">
        <v>250</v>
      </c>
      <c r="M33" s="92" t="s">
        <v>332</v>
      </c>
      <c r="N33" s="92" t="s">
        <v>97</v>
      </c>
      <c r="O33" s="93" t="s">
        <v>309</v>
      </c>
      <c r="P33" s="94" t="s">
        <v>393</v>
      </c>
    </row>
    <row r="34" spans="1:16" ht="12.75" customHeight="1" thickBot="1" x14ac:dyDescent="0.25">
      <c r="A34" s="63" t="str">
        <f t="shared" si="0"/>
        <v>IBVS 5945 </v>
      </c>
      <c r="B34" s="5" t="str">
        <f t="shared" si="1"/>
        <v>I</v>
      </c>
      <c r="C34" s="63">
        <f t="shared" si="2"/>
        <v>55283.728199999998</v>
      </c>
      <c r="D34" s="23" t="str">
        <f t="shared" si="3"/>
        <v>vis</v>
      </c>
      <c r="E34" s="90">
        <f>VLOOKUP(C34,Active!C$21:E$955,3,FALSE)</f>
        <v>12356.038519381234</v>
      </c>
      <c r="F34" s="5" t="s">
        <v>97</v>
      </c>
      <c r="G34" s="23" t="str">
        <f t="shared" si="4"/>
        <v>55283.7282</v>
      </c>
      <c r="H34" s="63">
        <f t="shared" si="5"/>
        <v>-3229</v>
      </c>
      <c r="I34" s="91" t="s">
        <v>394</v>
      </c>
      <c r="J34" s="92" t="s">
        <v>395</v>
      </c>
      <c r="K34" s="91" t="s">
        <v>396</v>
      </c>
      <c r="L34" s="91" t="s">
        <v>397</v>
      </c>
      <c r="M34" s="92" t="s">
        <v>332</v>
      </c>
      <c r="N34" s="92" t="s">
        <v>97</v>
      </c>
      <c r="O34" s="93" t="s">
        <v>373</v>
      </c>
      <c r="P34" s="94" t="s">
        <v>398</v>
      </c>
    </row>
    <row r="35" spans="1:16" ht="12.75" customHeight="1" thickBot="1" x14ac:dyDescent="0.25">
      <c r="A35" s="63" t="str">
        <f t="shared" si="0"/>
        <v>BAVM 214 </v>
      </c>
      <c r="B35" s="5" t="str">
        <f t="shared" si="1"/>
        <v>II</v>
      </c>
      <c r="C35" s="63">
        <f t="shared" si="2"/>
        <v>55309.390099999997</v>
      </c>
      <c r="D35" s="23" t="str">
        <f t="shared" si="3"/>
        <v>vis</v>
      </c>
      <c r="E35" s="90">
        <f>VLOOKUP(C35,Active!C$21:E$955,3,FALSE)</f>
        <v>12434.540465637978</v>
      </c>
      <c r="F35" s="5" t="s">
        <v>97</v>
      </c>
      <c r="G35" s="23" t="str">
        <f t="shared" si="4"/>
        <v>55309.3901</v>
      </c>
      <c r="H35" s="63">
        <f t="shared" si="5"/>
        <v>-3150.5</v>
      </c>
      <c r="I35" s="91" t="s">
        <v>399</v>
      </c>
      <c r="J35" s="92" t="s">
        <v>400</v>
      </c>
      <c r="K35" s="91" t="s">
        <v>401</v>
      </c>
      <c r="L35" s="91" t="s">
        <v>402</v>
      </c>
      <c r="M35" s="92" t="s">
        <v>332</v>
      </c>
      <c r="N35" s="92" t="s">
        <v>259</v>
      </c>
      <c r="O35" s="93" t="s">
        <v>260</v>
      </c>
      <c r="P35" s="94" t="s">
        <v>403</v>
      </c>
    </row>
    <row r="36" spans="1:16" ht="12.75" customHeight="1" thickBot="1" x14ac:dyDescent="0.25">
      <c r="A36" s="63" t="str">
        <f t="shared" si="0"/>
        <v>BAVM 214 </v>
      </c>
      <c r="B36" s="5" t="str">
        <f t="shared" si="1"/>
        <v>I</v>
      </c>
      <c r="C36" s="63">
        <f t="shared" si="2"/>
        <v>55309.552499999998</v>
      </c>
      <c r="D36" s="23" t="str">
        <f t="shared" si="3"/>
        <v>vis</v>
      </c>
      <c r="E36" s="90">
        <f>VLOOKUP(C36,Active!C$21:E$955,3,FALSE)</f>
        <v>12435.037261123589</v>
      </c>
      <c r="F36" s="5" t="s">
        <v>97</v>
      </c>
      <c r="G36" s="23" t="str">
        <f t="shared" si="4"/>
        <v>55309.5525</v>
      </c>
      <c r="H36" s="63">
        <f t="shared" si="5"/>
        <v>-3150</v>
      </c>
      <c r="I36" s="91" t="s">
        <v>404</v>
      </c>
      <c r="J36" s="92" t="s">
        <v>405</v>
      </c>
      <c r="K36" s="91" t="s">
        <v>406</v>
      </c>
      <c r="L36" s="91" t="s">
        <v>407</v>
      </c>
      <c r="M36" s="92" t="s">
        <v>332</v>
      </c>
      <c r="N36" s="92" t="s">
        <v>259</v>
      </c>
      <c r="O36" s="93" t="s">
        <v>260</v>
      </c>
      <c r="P36" s="94" t="s">
        <v>403</v>
      </c>
    </row>
    <row r="37" spans="1:16" ht="12.75" customHeight="1" thickBot="1" x14ac:dyDescent="0.25">
      <c r="A37" s="63" t="str">
        <f t="shared" si="0"/>
        <v>IBVS 5992 </v>
      </c>
      <c r="B37" s="5" t="str">
        <f t="shared" si="1"/>
        <v>I</v>
      </c>
      <c r="C37" s="63">
        <f t="shared" si="2"/>
        <v>55614.871800000001</v>
      </c>
      <c r="D37" s="23" t="str">
        <f t="shared" si="3"/>
        <v>vis</v>
      </c>
      <c r="E37" s="90">
        <f>VLOOKUP(C37,Active!C$21:E$955,3,FALSE)</f>
        <v>13369.035105388733</v>
      </c>
      <c r="F37" s="5" t="s">
        <v>97</v>
      </c>
      <c r="G37" s="23" t="str">
        <f t="shared" si="4"/>
        <v>55614.8718</v>
      </c>
      <c r="H37" s="63">
        <f t="shared" si="5"/>
        <v>-2216</v>
      </c>
      <c r="I37" s="91" t="s">
        <v>414</v>
      </c>
      <c r="J37" s="92" t="s">
        <v>415</v>
      </c>
      <c r="K37" s="91" t="s">
        <v>416</v>
      </c>
      <c r="L37" s="91" t="s">
        <v>381</v>
      </c>
      <c r="M37" s="92" t="s">
        <v>332</v>
      </c>
      <c r="N37" s="92" t="s">
        <v>97</v>
      </c>
      <c r="O37" s="93" t="s">
        <v>373</v>
      </c>
      <c r="P37" s="94" t="s">
        <v>417</v>
      </c>
    </row>
    <row r="38" spans="1:16" ht="12.75" customHeight="1" thickBot="1" x14ac:dyDescent="0.25">
      <c r="A38" s="63" t="str">
        <f t="shared" si="0"/>
        <v>BAVM 220 </v>
      </c>
      <c r="B38" s="5" t="str">
        <f t="shared" si="1"/>
        <v>I</v>
      </c>
      <c r="C38" s="63">
        <f t="shared" si="2"/>
        <v>55669.465600000003</v>
      </c>
      <c r="D38" s="23" t="str">
        <f t="shared" si="3"/>
        <v>vis</v>
      </c>
      <c r="E38" s="90">
        <f>VLOOKUP(C38,Active!C$21:E$955,3,FALSE)</f>
        <v>13536.042207495426</v>
      </c>
      <c r="F38" s="5" t="s">
        <v>97</v>
      </c>
      <c r="G38" s="23" t="str">
        <f t="shared" si="4"/>
        <v>55669.4656</v>
      </c>
      <c r="H38" s="63">
        <f t="shared" si="5"/>
        <v>-2049</v>
      </c>
      <c r="I38" s="91" t="s">
        <v>429</v>
      </c>
      <c r="J38" s="92" t="s">
        <v>430</v>
      </c>
      <c r="K38" s="91" t="s">
        <v>431</v>
      </c>
      <c r="L38" s="91" t="s">
        <v>432</v>
      </c>
      <c r="M38" s="92" t="s">
        <v>332</v>
      </c>
      <c r="N38" s="92" t="s">
        <v>259</v>
      </c>
      <c r="O38" s="93" t="s">
        <v>260</v>
      </c>
      <c r="P38" s="94" t="s">
        <v>433</v>
      </c>
    </row>
    <row r="39" spans="1:16" ht="12.75" customHeight="1" thickBot="1" x14ac:dyDescent="0.25">
      <c r="A39" s="63" t="str">
        <f t="shared" si="0"/>
        <v>IBVS 5992 </v>
      </c>
      <c r="B39" s="5" t="str">
        <f t="shared" si="1"/>
        <v>I</v>
      </c>
      <c r="C39" s="63">
        <f t="shared" si="2"/>
        <v>55684.829100000003</v>
      </c>
      <c r="D39" s="23" t="str">
        <f t="shared" si="3"/>
        <v>vis</v>
      </c>
      <c r="E39" s="90">
        <f>VLOOKUP(C39,Active!C$21:E$955,3,FALSE)</f>
        <v>13583.040467613167</v>
      </c>
      <c r="F39" s="5" t="s">
        <v>97</v>
      </c>
      <c r="G39" s="23" t="str">
        <f t="shared" si="4"/>
        <v>55684.8291</v>
      </c>
      <c r="H39" s="63">
        <f t="shared" si="5"/>
        <v>-2002</v>
      </c>
      <c r="I39" s="91" t="s">
        <v>434</v>
      </c>
      <c r="J39" s="92" t="s">
        <v>435</v>
      </c>
      <c r="K39" s="91" t="s">
        <v>436</v>
      </c>
      <c r="L39" s="91" t="s">
        <v>212</v>
      </c>
      <c r="M39" s="92" t="s">
        <v>332</v>
      </c>
      <c r="N39" s="92" t="s">
        <v>97</v>
      </c>
      <c r="O39" s="93" t="s">
        <v>373</v>
      </c>
      <c r="P39" s="94" t="s">
        <v>417</v>
      </c>
    </row>
    <row r="40" spans="1:16" ht="12.75" customHeight="1" thickBot="1" x14ac:dyDescent="0.25">
      <c r="A40" s="63" t="str">
        <f t="shared" si="0"/>
        <v>BAVM 220 </v>
      </c>
      <c r="B40" s="5" t="str">
        <f t="shared" si="1"/>
        <v>II</v>
      </c>
      <c r="C40" s="63">
        <f t="shared" si="2"/>
        <v>55700.358999999997</v>
      </c>
      <c r="D40" s="23" t="str">
        <f t="shared" si="3"/>
        <v>vis</v>
      </c>
      <c r="E40" s="90">
        <f>VLOOKUP(C40,Active!C$21:E$955,3,FALSE)</f>
        <v>13630.547759558511</v>
      </c>
      <c r="F40" s="5" t="s">
        <v>97</v>
      </c>
      <c r="G40" s="23" t="str">
        <f t="shared" si="4"/>
        <v>55700.3590</v>
      </c>
      <c r="H40" s="63">
        <f t="shared" si="5"/>
        <v>-1954.5</v>
      </c>
      <c r="I40" s="91" t="s">
        <v>437</v>
      </c>
      <c r="J40" s="92" t="s">
        <v>438</v>
      </c>
      <c r="K40" s="91" t="s">
        <v>439</v>
      </c>
      <c r="L40" s="91" t="s">
        <v>440</v>
      </c>
      <c r="M40" s="92" t="s">
        <v>332</v>
      </c>
      <c r="N40" s="92" t="s">
        <v>259</v>
      </c>
      <c r="O40" s="93" t="s">
        <v>260</v>
      </c>
      <c r="P40" s="94" t="s">
        <v>433</v>
      </c>
    </row>
    <row r="41" spans="1:16" ht="12.75" customHeight="1" thickBot="1" x14ac:dyDescent="0.25">
      <c r="A41" s="63" t="str">
        <f t="shared" si="0"/>
        <v>BAVM 220 </v>
      </c>
      <c r="B41" s="5" t="str">
        <f t="shared" si="1"/>
        <v>I</v>
      </c>
      <c r="C41" s="63">
        <f t="shared" si="2"/>
        <v>55700.518300000003</v>
      </c>
      <c r="D41" s="23" t="str">
        <f t="shared" si="3"/>
        <v>vis</v>
      </c>
      <c r="E41" s="90">
        <f>VLOOKUP(C41,Active!C$21:E$955,3,FALSE)</f>
        <v>13631.03507187908</v>
      </c>
      <c r="F41" s="5" t="s">
        <v>97</v>
      </c>
      <c r="G41" s="23" t="str">
        <f t="shared" si="4"/>
        <v>55700.5183</v>
      </c>
      <c r="H41" s="63">
        <f t="shared" si="5"/>
        <v>-1954</v>
      </c>
      <c r="I41" s="91" t="s">
        <v>441</v>
      </c>
      <c r="J41" s="92" t="s">
        <v>442</v>
      </c>
      <c r="K41" s="91" t="s">
        <v>443</v>
      </c>
      <c r="L41" s="91" t="s">
        <v>444</v>
      </c>
      <c r="M41" s="92" t="s">
        <v>332</v>
      </c>
      <c r="N41" s="92" t="s">
        <v>259</v>
      </c>
      <c r="O41" s="93" t="s">
        <v>260</v>
      </c>
      <c r="P41" s="94" t="s">
        <v>433</v>
      </c>
    </row>
    <row r="42" spans="1:16" ht="12.75" customHeight="1" thickBot="1" x14ac:dyDescent="0.25">
      <c r="A42" s="63" t="str">
        <f t="shared" si="0"/>
        <v>IBVS 6029 </v>
      </c>
      <c r="B42" s="5" t="str">
        <f t="shared" si="1"/>
        <v>I</v>
      </c>
      <c r="C42" s="63">
        <f t="shared" si="2"/>
        <v>55986.877999999997</v>
      </c>
      <c r="D42" s="23" t="str">
        <f t="shared" si="3"/>
        <v>vis</v>
      </c>
      <c r="E42" s="90">
        <f>VLOOKUP(C42,Active!C$21:E$955,3,FALSE)</f>
        <v>14507.033878650891</v>
      </c>
      <c r="F42" s="5" t="s">
        <v>97</v>
      </c>
      <c r="G42" s="23" t="str">
        <f t="shared" si="4"/>
        <v>55986.8780</v>
      </c>
      <c r="H42" s="63">
        <f t="shared" si="5"/>
        <v>-1078</v>
      </c>
      <c r="I42" s="91" t="s">
        <v>445</v>
      </c>
      <c r="J42" s="92" t="s">
        <v>446</v>
      </c>
      <c r="K42" s="91" t="s">
        <v>447</v>
      </c>
      <c r="L42" s="91" t="s">
        <v>217</v>
      </c>
      <c r="M42" s="92" t="s">
        <v>332</v>
      </c>
      <c r="N42" s="92" t="s">
        <v>97</v>
      </c>
      <c r="O42" s="93" t="s">
        <v>373</v>
      </c>
      <c r="P42" s="94" t="s">
        <v>448</v>
      </c>
    </row>
    <row r="43" spans="1:16" ht="12.75" customHeight="1" thickBot="1" x14ac:dyDescent="0.25">
      <c r="A43" s="63" t="str">
        <f t="shared" ref="A43:A74" si="6">P43</f>
        <v>BAVM 228 </v>
      </c>
      <c r="B43" s="5" t="str">
        <f t="shared" ref="B43:B74" si="7">IF(H43=INT(H43),"I","II")</f>
        <v>I</v>
      </c>
      <c r="C43" s="63">
        <f t="shared" ref="C43:C74" si="8">1*G43</f>
        <v>56012.375899999999</v>
      </c>
      <c r="D43" s="23" t="str">
        <f t="shared" ref="D43:D74" si="9">VLOOKUP(F43,I$1:J$5,2,FALSE)</f>
        <v>vis</v>
      </c>
      <c r="E43" s="90">
        <f>VLOOKUP(C43,Active!C$21:E$955,3,FALSE)</f>
        <v>14585.034134885234</v>
      </c>
      <c r="F43" s="5" t="s">
        <v>97</v>
      </c>
      <c r="G43" s="23" t="str">
        <f t="shared" ref="G43:G74" si="10">MID(I43,3,LEN(I43)-3)</f>
        <v>56012.3759</v>
      </c>
      <c r="H43" s="63">
        <f t="shared" ref="H43:H74" si="11">1*K43</f>
        <v>-1000</v>
      </c>
      <c r="I43" s="91" t="s">
        <v>463</v>
      </c>
      <c r="J43" s="92" t="s">
        <v>464</v>
      </c>
      <c r="K43" s="91" t="s">
        <v>465</v>
      </c>
      <c r="L43" s="91" t="s">
        <v>217</v>
      </c>
      <c r="M43" s="92" t="s">
        <v>332</v>
      </c>
      <c r="N43" s="92" t="s">
        <v>259</v>
      </c>
      <c r="O43" s="93" t="s">
        <v>260</v>
      </c>
      <c r="P43" s="94" t="s">
        <v>466</v>
      </c>
    </row>
    <row r="44" spans="1:16" ht="12.75" customHeight="1" thickBot="1" x14ac:dyDescent="0.25">
      <c r="A44" s="63" t="str">
        <f t="shared" si="6"/>
        <v>BAVM 228 </v>
      </c>
      <c r="B44" s="5" t="str">
        <f t="shared" si="7"/>
        <v>II</v>
      </c>
      <c r="C44" s="63">
        <f t="shared" si="8"/>
        <v>56012.544000000002</v>
      </c>
      <c r="D44" s="23" t="str">
        <f t="shared" si="9"/>
        <v>vis</v>
      </c>
      <c r="E44" s="90">
        <f>VLOOKUP(C44,Active!C$21:E$955,3,FALSE)</f>
        <v>14585.548367158213</v>
      </c>
      <c r="F44" s="5" t="s">
        <v>97</v>
      </c>
      <c r="G44" s="23" t="str">
        <f t="shared" si="10"/>
        <v>56012.5440</v>
      </c>
      <c r="H44" s="63">
        <f t="shared" si="11"/>
        <v>-999.5</v>
      </c>
      <c r="I44" s="91" t="s">
        <v>467</v>
      </c>
      <c r="J44" s="92" t="s">
        <v>468</v>
      </c>
      <c r="K44" s="91" t="s">
        <v>469</v>
      </c>
      <c r="L44" s="91" t="s">
        <v>314</v>
      </c>
      <c r="M44" s="92" t="s">
        <v>332</v>
      </c>
      <c r="N44" s="92" t="s">
        <v>259</v>
      </c>
      <c r="O44" s="93" t="s">
        <v>260</v>
      </c>
      <c r="P44" s="94" t="s">
        <v>466</v>
      </c>
    </row>
    <row r="45" spans="1:16" ht="12.75" customHeight="1" thickBot="1" x14ac:dyDescent="0.25">
      <c r="A45" s="63" t="str">
        <f t="shared" si="6"/>
        <v>IBVS 6029 </v>
      </c>
      <c r="B45" s="5" t="str">
        <f t="shared" si="7"/>
        <v>II</v>
      </c>
      <c r="C45" s="63">
        <f t="shared" si="8"/>
        <v>56052.750399999997</v>
      </c>
      <c r="D45" s="23" t="str">
        <f t="shared" si="9"/>
        <v>vis</v>
      </c>
      <c r="E45" s="90">
        <f>VLOOKUP(C45,Active!C$21:E$955,3,FALSE)</f>
        <v>14708.543182506137</v>
      </c>
      <c r="F45" s="5" t="s">
        <v>97</v>
      </c>
      <c r="G45" s="23" t="str">
        <f t="shared" si="10"/>
        <v>56052.7504</v>
      </c>
      <c r="H45" s="63">
        <f t="shared" si="11"/>
        <v>-876.5</v>
      </c>
      <c r="I45" s="91" t="s">
        <v>470</v>
      </c>
      <c r="J45" s="92" t="s">
        <v>471</v>
      </c>
      <c r="K45" s="91" t="s">
        <v>472</v>
      </c>
      <c r="L45" s="91" t="s">
        <v>473</v>
      </c>
      <c r="M45" s="92" t="s">
        <v>332</v>
      </c>
      <c r="N45" s="92" t="s">
        <v>97</v>
      </c>
      <c r="O45" s="93" t="s">
        <v>373</v>
      </c>
      <c r="P45" s="94" t="s">
        <v>448</v>
      </c>
    </row>
    <row r="46" spans="1:16" ht="12.75" customHeight="1" thickBot="1" x14ac:dyDescent="0.25">
      <c r="A46" s="63" t="str">
        <f t="shared" si="6"/>
        <v>BAVM 234 </v>
      </c>
      <c r="B46" s="5" t="str">
        <f t="shared" si="7"/>
        <v>I</v>
      </c>
      <c r="C46" s="63">
        <f t="shared" si="8"/>
        <v>56305.601799999997</v>
      </c>
      <c r="D46" s="23" t="str">
        <f t="shared" si="9"/>
        <v>vis</v>
      </c>
      <c r="E46" s="90">
        <f>VLOOKUP(C46,Active!C$21:E$955,3,FALSE)</f>
        <v>15482.037234534362</v>
      </c>
      <c r="F46" s="5" t="s">
        <v>97</v>
      </c>
      <c r="G46" s="23" t="str">
        <f t="shared" si="10"/>
        <v>56305.6018</v>
      </c>
      <c r="H46" s="63">
        <f t="shared" si="11"/>
        <v>-103</v>
      </c>
      <c r="I46" s="91" t="s">
        <v>474</v>
      </c>
      <c r="J46" s="92" t="s">
        <v>475</v>
      </c>
      <c r="K46" s="91" t="s">
        <v>476</v>
      </c>
      <c r="L46" s="91" t="s">
        <v>477</v>
      </c>
      <c r="M46" s="92" t="s">
        <v>332</v>
      </c>
      <c r="N46" s="92" t="s">
        <v>97</v>
      </c>
      <c r="O46" s="93" t="s">
        <v>478</v>
      </c>
      <c r="P46" s="94" t="s">
        <v>479</v>
      </c>
    </row>
    <row r="47" spans="1:16" ht="12.75" customHeight="1" thickBot="1" x14ac:dyDescent="0.25">
      <c r="A47" s="63" t="str">
        <f t="shared" si="6"/>
        <v>OEJV 0160 </v>
      </c>
      <c r="B47" s="5" t="str">
        <f t="shared" si="7"/>
        <v>I</v>
      </c>
      <c r="C47" s="63">
        <f t="shared" si="8"/>
        <v>56397.454250000003</v>
      </c>
      <c r="D47" s="23" t="str">
        <f t="shared" si="9"/>
        <v>vis</v>
      </c>
      <c r="E47" s="90">
        <f>VLOOKUP(C47,Active!C$21:E$955,3,FALSE)</f>
        <v>15763.021732698993</v>
      </c>
      <c r="F47" s="5" t="s">
        <v>97</v>
      </c>
      <c r="G47" s="23" t="str">
        <f t="shared" si="10"/>
        <v>56397.45425</v>
      </c>
      <c r="H47" s="63">
        <f t="shared" si="11"/>
        <v>178</v>
      </c>
      <c r="I47" s="91" t="s">
        <v>488</v>
      </c>
      <c r="J47" s="92" t="s">
        <v>489</v>
      </c>
      <c r="K47" s="91" t="s">
        <v>490</v>
      </c>
      <c r="L47" s="91" t="s">
        <v>491</v>
      </c>
      <c r="M47" s="92" t="s">
        <v>332</v>
      </c>
      <c r="N47" s="92" t="s">
        <v>342</v>
      </c>
      <c r="O47" s="93" t="s">
        <v>492</v>
      </c>
      <c r="P47" s="94" t="s">
        <v>493</v>
      </c>
    </row>
    <row r="48" spans="1:16" ht="12.75" customHeight="1" thickBot="1" x14ac:dyDescent="0.25">
      <c r="A48" s="63" t="str">
        <f t="shared" si="6"/>
        <v>BAVM 238 </v>
      </c>
      <c r="B48" s="5" t="str">
        <f t="shared" si="7"/>
        <v>II</v>
      </c>
      <c r="C48" s="63">
        <f t="shared" si="8"/>
        <v>56783.360200000003</v>
      </c>
      <c r="D48" s="23" t="str">
        <f t="shared" si="9"/>
        <v>vis</v>
      </c>
      <c r="E48" s="90">
        <f>VLOOKUP(C48,Active!C$21:E$955,3,FALSE)</f>
        <v>16943.541029674616</v>
      </c>
      <c r="F48" s="5" t="s">
        <v>97</v>
      </c>
      <c r="G48" s="23" t="str">
        <f t="shared" si="10"/>
        <v>56783.3602</v>
      </c>
      <c r="H48" s="63">
        <f t="shared" si="11"/>
        <v>1358.5</v>
      </c>
      <c r="I48" s="91" t="s">
        <v>510</v>
      </c>
      <c r="J48" s="92" t="s">
        <v>511</v>
      </c>
      <c r="K48" s="91" t="s">
        <v>512</v>
      </c>
      <c r="L48" s="91" t="s">
        <v>381</v>
      </c>
      <c r="M48" s="92" t="s">
        <v>332</v>
      </c>
      <c r="N48" s="92" t="s">
        <v>259</v>
      </c>
      <c r="O48" s="93" t="s">
        <v>260</v>
      </c>
      <c r="P48" s="94" t="s">
        <v>513</v>
      </c>
    </row>
    <row r="49" spans="1:16" ht="12.75" customHeight="1" thickBot="1" x14ac:dyDescent="0.25">
      <c r="A49" s="63" t="str">
        <f t="shared" si="6"/>
        <v>BAVM 238 </v>
      </c>
      <c r="B49" s="5" t="str">
        <f t="shared" si="7"/>
        <v>I</v>
      </c>
      <c r="C49" s="63">
        <f t="shared" si="8"/>
        <v>56783.521399999998</v>
      </c>
      <c r="D49" s="23" t="str">
        <f t="shared" si="9"/>
        <v>vis</v>
      </c>
      <c r="E49" s="90">
        <f>VLOOKUP(C49,Active!C$21:E$955,3,FALSE)</f>
        <v>16944.034154257602</v>
      </c>
      <c r="F49" s="5" t="s">
        <v>97</v>
      </c>
      <c r="G49" s="23" t="str">
        <f t="shared" si="10"/>
        <v>56783.5214</v>
      </c>
      <c r="H49" s="63">
        <f t="shared" si="11"/>
        <v>1359</v>
      </c>
      <c r="I49" s="91" t="s">
        <v>514</v>
      </c>
      <c r="J49" s="92" t="s">
        <v>515</v>
      </c>
      <c r="K49" s="91" t="s">
        <v>516</v>
      </c>
      <c r="L49" s="91" t="s">
        <v>199</v>
      </c>
      <c r="M49" s="92" t="s">
        <v>332</v>
      </c>
      <c r="N49" s="92" t="s">
        <v>259</v>
      </c>
      <c r="O49" s="93" t="s">
        <v>260</v>
      </c>
      <c r="P49" s="94" t="s">
        <v>513</v>
      </c>
    </row>
    <row r="50" spans="1:16" ht="12.75" customHeight="1" thickBot="1" x14ac:dyDescent="0.25">
      <c r="A50" s="63" t="str">
        <f t="shared" si="6"/>
        <v> BBS 125 </v>
      </c>
      <c r="B50" s="5" t="str">
        <f t="shared" si="7"/>
        <v>I</v>
      </c>
      <c r="C50" s="63">
        <f t="shared" si="8"/>
        <v>50571.546999999999</v>
      </c>
      <c r="D50" s="23" t="str">
        <f t="shared" si="9"/>
        <v>vis</v>
      </c>
      <c r="E50" s="90">
        <f>VLOOKUP(C50,Active!C$21:E$955,3,FALSE)</f>
        <v>-2058.9266747178508</v>
      </c>
      <c r="F50" s="5" t="s">
        <v>97</v>
      </c>
      <c r="G50" s="23" t="str">
        <f t="shared" si="10"/>
        <v>50571.547</v>
      </c>
      <c r="H50" s="63">
        <f t="shared" si="11"/>
        <v>-17644</v>
      </c>
      <c r="I50" s="91" t="s">
        <v>99</v>
      </c>
      <c r="J50" s="92" t="s">
        <v>100</v>
      </c>
      <c r="K50" s="91">
        <v>-17644</v>
      </c>
      <c r="L50" s="91" t="s">
        <v>101</v>
      </c>
      <c r="M50" s="92" t="s">
        <v>102</v>
      </c>
      <c r="N50" s="92"/>
      <c r="O50" s="93" t="s">
        <v>103</v>
      </c>
      <c r="P50" s="93" t="s">
        <v>104</v>
      </c>
    </row>
    <row r="51" spans="1:16" ht="12.75" customHeight="1" thickBot="1" x14ac:dyDescent="0.25">
      <c r="A51" s="63" t="str">
        <f t="shared" si="6"/>
        <v> BBS 125 </v>
      </c>
      <c r="B51" s="5" t="str">
        <f t="shared" si="7"/>
        <v>I</v>
      </c>
      <c r="C51" s="63">
        <f t="shared" si="8"/>
        <v>50594.415000000001</v>
      </c>
      <c r="D51" s="23" t="str">
        <f t="shared" si="9"/>
        <v>vis</v>
      </c>
      <c r="E51" s="90">
        <f>VLOOKUP(C51,Active!C$21:E$955,3,FALSE)</f>
        <v>-1988.9715074465478</v>
      </c>
      <c r="F51" s="5" t="s">
        <v>97</v>
      </c>
      <c r="G51" s="23" t="str">
        <f t="shared" si="10"/>
        <v>50594.415</v>
      </c>
      <c r="H51" s="63">
        <f t="shared" si="11"/>
        <v>-17574</v>
      </c>
      <c r="I51" s="91" t="s">
        <v>105</v>
      </c>
      <c r="J51" s="92" t="s">
        <v>106</v>
      </c>
      <c r="K51" s="91">
        <v>-17574</v>
      </c>
      <c r="L51" s="91" t="s">
        <v>107</v>
      </c>
      <c r="M51" s="92" t="s">
        <v>102</v>
      </c>
      <c r="N51" s="92"/>
      <c r="O51" s="93" t="s">
        <v>103</v>
      </c>
      <c r="P51" s="93" t="s">
        <v>104</v>
      </c>
    </row>
    <row r="52" spans="1:16" ht="12.75" customHeight="1" thickBot="1" x14ac:dyDescent="0.25">
      <c r="A52" s="63" t="str">
        <f t="shared" si="6"/>
        <v> BBS 125 </v>
      </c>
      <c r="B52" s="5" t="str">
        <f t="shared" si="7"/>
        <v>II</v>
      </c>
      <c r="C52" s="63">
        <f t="shared" si="8"/>
        <v>50599.499000000003</v>
      </c>
      <c r="D52" s="23" t="str">
        <f t="shared" si="9"/>
        <v>vis</v>
      </c>
      <c r="E52" s="90">
        <f>VLOOKUP(C52,Active!C$21:E$955,3,FALSE)</f>
        <v>-1973.4191167518018</v>
      </c>
      <c r="F52" s="5" t="s">
        <v>97</v>
      </c>
      <c r="G52" s="23" t="str">
        <f t="shared" si="10"/>
        <v>50599.499</v>
      </c>
      <c r="H52" s="63">
        <f t="shared" si="11"/>
        <v>-17558.5</v>
      </c>
      <c r="I52" s="91" t="s">
        <v>108</v>
      </c>
      <c r="J52" s="92" t="s">
        <v>109</v>
      </c>
      <c r="K52" s="91">
        <v>-17558.5</v>
      </c>
      <c r="L52" s="91" t="s">
        <v>110</v>
      </c>
      <c r="M52" s="92" t="s">
        <v>102</v>
      </c>
      <c r="N52" s="92"/>
      <c r="O52" s="93" t="s">
        <v>103</v>
      </c>
      <c r="P52" s="93" t="s">
        <v>104</v>
      </c>
    </row>
    <row r="53" spans="1:16" ht="12.75" customHeight="1" thickBot="1" x14ac:dyDescent="0.25">
      <c r="A53" s="63" t="str">
        <f t="shared" si="6"/>
        <v> BBS 125 </v>
      </c>
      <c r="B53" s="5" t="str">
        <f t="shared" si="7"/>
        <v>II</v>
      </c>
      <c r="C53" s="63">
        <f t="shared" si="8"/>
        <v>50600.485999999997</v>
      </c>
      <c r="D53" s="23" t="str">
        <f t="shared" si="9"/>
        <v>vis</v>
      </c>
      <c r="E53" s="90">
        <f>VLOOKUP(C53,Active!C$21:E$955,3,FALSE)</f>
        <v>-1970.399799360848</v>
      </c>
      <c r="F53" s="5" t="s">
        <v>97</v>
      </c>
      <c r="G53" s="23" t="str">
        <f t="shared" si="10"/>
        <v>50600.486</v>
      </c>
      <c r="H53" s="63">
        <f t="shared" si="11"/>
        <v>-17555.5</v>
      </c>
      <c r="I53" s="91" t="s">
        <v>111</v>
      </c>
      <c r="J53" s="92" t="s">
        <v>112</v>
      </c>
      <c r="K53" s="91">
        <v>-17555.5</v>
      </c>
      <c r="L53" s="91" t="s">
        <v>113</v>
      </c>
      <c r="M53" s="92" t="s">
        <v>102</v>
      </c>
      <c r="N53" s="92"/>
      <c r="O53" s="93" t="s">
        <v>103</v>
      </c>
      <c r="P53" s="93" t="s">
        <v>104</v>
      </c>
    </row>
    <row r="54" spans="1:16" ht="12.75" customHeight="1" thickBot="1" x14ac:dyDescent="0.25">
      <c r="A54" s="63" t="str">
        <f t="shared" si="6"/>
        <v> BBS 125 </v>
      </c>
      <c r="B54" s="5" t="str">
        <f t="shared" si="7"/>
        <v>I</v>
      </c>
      <c r="C54" s="63">
        <f t="shared" si="8"/>
        <v>50608.483999999997</v>
      </c>
      <c r="D54" s="23" t="str">
        <f t="shared" si="9"/>
        <v>vis</v>
      </c>
      <c r="E54" s="90">
        <f>VLOOKUP(C54,Active!C$21:E$955,3,FALSE)</f>
        <v>-1945.9332335118102</v>
      </c>
      <c r="F54" s="5" t="s">
        <v>97</v>
      </c>
      <c r="G54" s="23" t="str">
        <f t="shared" si="10"/>
        <v>50608.484</v>
      </c>
      <c r="H54" s="63">
        <f t="shared" si="11"/>
        <v>-17531</v>
      </c>
      <c r="I54" s="91" t="s">
        <v>114</v>
      </c>
      <c r="J54" s="92" t="s">
        <v>115</v>
      </c>
      <c r="K54" s="91">
        <v>-17531</v>
      </c>
      <c r="L54" s="91" t="s">
        <v>116</v>
      </c>
      <c r="M54" s="92" t="s">
        <v>102</v>
      </c>
      <c r="N54" s="92"/>
      <c r="O54" s="93" t="s">
        <v>103</v>
      </c>
      <c r="P54" s="93" t="s">
        <v>104</v>
      </c>
    </row>
    <row r="55" spans="1:16" ht="12.75" customHeight="1" thickBot="1" x14ac:dyDescent="0.25">
      <c r="A55" s="63" t="str">
        <f t="shared" si="6"/>
        <v> BBS 125 </v>
      </c>
      <c r="B55" s="5" t="str">
        <f t="shared" si="7"/>
        <v>I</v>
      </c>
      <c r="C55" s="63">
        <f t="shared" si="8"/>
        <v>50629.394999999997</v>
      </c>
      <c r="D55" s="23" t="str">
        <f t="shared" si="9"/>
        <v>vis</v>
      </c>
      <c r="E55" s="90">
        <f>VLOOKUP(C55,Active!C$21:E$955,3,FALSE)</f>
        <v>-1881.9646965689169</v>
      </c>
      <c r="F55" s="5" t="s">
        <v>97</v>
      </c>
      <c r="G55" s="23" t="str">
        <f t="shared" si="10"/>
        <v>50629.395</v>
      </c>
      <c r="H55" s="63">
        <f t="shared" si="11"/>
        <v>-17467</v>
      </c>
      <c r="I55" s="91" t="s">
        <v>117</v>
      </c>
      <c r="J55" s="92" t="s">
        <v>118</v>
      </c>
      <c r="K55" s="91">
        <v>-17467</v>
      </c>
      <c r="L55" s="91" t="s">
        <v>119</v>
      </c>
      <c r="M55" s="92" t="s">
        <v>102</v>
      </c>
      <c r="N55" s="92"/>
      <c r="O55" s="93" t="s">
        <v>103</v>
      </c>
      <c r="P55" s="93" t="s">
        <v>104</v>
      </c>
    </row>
    <row r="56" spans="1:16" ht="12.75" customHeight="1" thickBot="1" x14ac:dyDescent="0.25">
      <c r="A56" s="63" t="str">
        <f t="shared" si="6"/>
        <v> BBS 125 </v>
      </c>
      <c r="B56" s="5" t="str">
        <f t="shared" si="7"/>
        <v>II</v>
      </c>
      <c r="C56" s="63">
        <f t="shared" si="8"/>
        <v>50636.442000000003</v>
      </c>
      <c r="D56" s="23" t="str">
        <f t="shared" si="9"/>
        <v>vis</v>
      </c>
      <c r="E56" s="90">
        <f>VLOOKUP(C56,Active!C$21:E$955,3,FALSE)</f>
        <v>-1860.4073210327424</v>
      </c>
      <c r="F56" s="5" t="s">
        <v>97</v>
      </c>
      <c r="G56" s="23" t="str">
        <f t="shared" si="10"/>
        <v>50636.442</v>
      </c>
      <c r="H56" s="63">
        <f t="shared" si="11"/>
        <v>-17445.5</v>
      </c>
      <c r="I56" s="91" t="s">
        <v>120</v>
      </c>
      <c r="J56" s="92" t="s">
        <v>121</v>
      </c>
      <c r="K56" s="91">
        <v>-17445.5</v>
      </c>
      <c r="L56" s="91" t="s">
        <v>122</v>
      </c>
      <c r="M56" s="92" t="s">
        <v>102</v>
      </c>
      <c r="N56" s="92"/>
      <c r="O56" s="93" t="s">
        <v>103</v>
      </c>
      <c r="P56" s="93" t="s">
        <v>104</v>
      </c>
    </row>
    <row r="57" spans="1:16" ht="12.75" customHeight="1" thickBot="1" x14ac:dyDescent="0.25">
      <c r="A57" s="63" t="str">
        <f t="shared" si="6"/>
        <v> BBS 125 </v>
      </c>
      <c r="B57" s="5" t="str">
        <f t="shared" si="7"/>
        <v>II</v>
      </c>
      <c r="C57" s="63">
        <f t="shared" si="8"/>
        <v>50637.394999999997</v>
      </c>
      <c r="D57" s="23" t="str">
        <f t="shared" si="9"/>
        <v>vis</v>
      </c>
      <c r="E57" s="90">
        <f>VLOOKUP(C57,Active!C$21:E$955,3,FALSE)</f>
        <v>-1857.4920125488727</v>
      </c>
      <c r="F57" s="5" t="s">
        <v>97</v>
      </c>
      <c r="G57" s="23" t="str">
        <f t="shared" si="10"/>
        <v>50637.395</v>
      </c>
      <c r="H57" s="63">
        <f t="shared" si="11"/>
        <v>-17442.5</v>
      </c>
      <c r="I57" s="91" t="s">
        <v>123</v>
      </c>
      <c r="J57" s="92" t="s">
        <v>124</v>
      </c>
      <c r="K57" s="91">
        <v>-17442.5</v>
      </c>
      <c r="L57" s="91" t="s">
        <v>125</v>
      </c>
      <c r="M57" s="92" t="s">
        <v>102</v>
      </c>
      <c r="N57" s="92"/>
      <c r="O57" s="93" t="s">
        <v>103</v>
      </c>
      <c r="P57" s="93" t="s">
        <v>104</v>
      </c>
    </row>
    <row r="58" spans="1:16" ht="12.75" customHeight="1" thickBot="1" x14ac:dyDescent="0.25">
      <c r="A58" s="63" t="str">
        <f t="shared" si="6"/>
        <v> BBS 125 </v>
      </c>
      <c r="B58" s="5" t="str">
        <f t="shared" si="7"/>
        <v>II</v>
      </c>
      <c r="C58" s="63">
        <f t="shared" si="8"/>
        <v>50639.394</v>
      </c>
      <c r="D58" s="23" t="str">
        <f t="shared" si="9"/>
        <v>vis</v>
      </c>
      <c r="E58" s="90">
        <f>VLOOKUP(C58,Active!C$21:E$955,3,FALSE)</f>
        <v>-1851.3769006293537</v>
      </c>
      <c r="F58" s="5" t="s">
        <v>97</v>
      </c>
      <c r="G58" s="23" t="str">
        <f t="shared" si="10"/>
        <v>50639.394</v>
      </c>
      <c r="H58" s="63">
        <f t="shared" si="11"/>
        <v>-17436.5</v>
      </c>
      <c r="I58" s="91" t="s">
        <v>126</v>
      </c>
      <c r="J58" s="92" t="s">
        <v>127</v>
      </c>
      <c r="K58" s="91">
        <v>-17436.5</v>
      </c>
      <c r="L58" s="91" t="s">
        <v>128</v>
      </c>
      <c r="M58" s="92" t="s">
        <v>102</v>
      </c>
      <c r="N58" s="92"/>
      <c r="O58" s="93" t="s">
        <v>103</v>
      </c>
      <c r="P58" s="93" t="s">
        <v>104</v>
      </c>
    </row>
    <row r="59" spans="1:16" ht="12.75" customHeight="1" thickBot="1" x14ac:dyDescent="0.25">
      <c r="A59" s="63" t="str">
        <f t="shared" si="6"/>
        <v> BBS 125 </v>
      </c>
      <c r="B59" s="5" t="str">
        <f t="shared" si="7"/>
        <v>I</v>
      </c>
      <c r="C59" s="63">
        <f t="shared" si="8"/>
        <v>50951.41</v>
      </c>
      <c r="D59" s="23" t="str">
        <f t="shared" si="9"/>
        <v>vis</v>
      </c>
      <c r="E59" s="90">
        <f>VLOOKUP(C59,Active!C$21:E$955,3,FALSE)</f>
        <v>-896.89327847957975</v>
      </c>
      <c r="F59" s="5" t="s">
        <v>97</v>
      </c>
      <c r="G59" s="23" t="str">
        <f t="shared" si="10"/>
        <v>50951.410</v>
      </c>
      <c r="H59" s="63">
        <f t="shared" si="11"/>
        <v>-16482</v>
      </c>
      <c r="I59" s="91" t="s">
        <v>129</v>
      </c>
      <c r="J59" s="92" t="s">
        <v>130</v>
      </c>
      <c r="K59" s="91">
        <v>-16482</v>
      </c>
      <c r="L59" s="91" t="s">
        <v>131</v>
      </c>
      <c r="M59" s="92" t="s">
        <v>102</v>
      </c>
      <c r="N59" s="92"/>
      <c r="O59" s="93" t="s">
        <v>103</v>
      </c>
      <c r="P59" s="93" t="s">
        <v>104</v>
      </c>
    </row>
    <row r="60" spans="1:16" ht="12.75" customHeight="1" thickBot="1" x14ac:dyDescent="0.25">
      <c r="A60" s="63" t="str">
        <f t="shared" si="6"/>
        <v> BBS 125 </v>
      </c>
      <c r="B60" s="5" t="str">
        <f t="shared" si="7"/>
        <v>II</v>
      </c>
      <c r="C60" s="63">
        <f t="shared" si="8"/>
        <v>50957.446000000004</v>
      </c>
      <c r="D60" s="23" t="str">
        <f t="shared" si="9"/>
        <v>vis</v>
      </c>
      <c r="E60" s="90">
        <f>VLOOKUP(C60,Active!C$21:E$955,3,FALSE)</f>
        <v>-878.42863838645621</v>
      </c>
      <c r="F60" s="5" t="s">
        <v>97</v>
      </c>
      <c r="G60" s="23" t="str">
        <f t="shared" si="10"/>
        <v>50957.446</v>
      </c>
      <c r="H60" s="63">
        <f t="shared" si="11"/>
        <v>-16463.5</v>
      </c>
      <c r="I60" s="91" t="s">
        <v>132</v>
      </c>
      <c r="J60" s="92" t="s">
        <v>133</v>
      </c>
      <c r="K60" s="91">
        <v>-16463.5</v>
      </c>
      <c r="L60" s="91" t="s">
        <v>134</v>
      </c>
      <c r="M60" s="92" t="s">
        <v>102</v>
      </c>
      <c r="N60" s="92"/>
      <c r="O60" s="93" t="s">
        <v>135</v>
      </c>
      <c r="P60" s="93" t="s">
        <v>104</v>
      </c>
    </row>
    <row r="61" spans="1:16" ht="12.75" customHeight="1" thickBot="1" x14ac:dyDescent="0.25">
      <c r="A61" s="63" t="str">
        <f t="shared" si="6"/>
        <v> BBS 125 </v>
      </c>
      <c r="B61" s="5" t="str">
        <f t="shared" si="7"/>
        <v>I</v>
      </c>
      <c r="C61" s="63">
        <f t="shared" si="8"/>
        <v>51249.502</v>
      </c>
      <c r="D61" s="23" t="str">
        <f t="shared" si="9"/>
        <v>vis</v>
      </c>
      <c r="E61" s="90">
        <f>VLOOKUP(C61,Active!C$21:E$955,3,FALSE)</f>
        <v>14.995637133287781</v>
      </c>
      <c r="F61" s="5" t="s">
        <v>97</v>
      </c>
      <c r="G61" s="23" t="str">
        <f t="shared" si="10"/>
        <v>51249.502</v>
      </c>
      <c r="H61" s="63">
        <f t="shared" si="11"/>
        <v>-15570</v>
      </c>
      <c r="I61" s="91" t="s">
        <v>136</v>
      </c>
      <c r="J61" s="92" t="s">
        <v>137</v>
      </c>
      <c r="K61" s="91">
        <v>-15570</v>
      </c>
      <c r="L61" s="91" t="s">
        <v>138</v>
      </c>
      <c r="M61" s="92" t="s">
        <v>102</v>
      </c>
      <c r="N61" s="92"/>
      <c r="O61" s="93" t="s">
        <v>103</v>
      </c>
      <c r="P61" s="93" t="s">
        <v>104</v>
      </c>
    </row>
    <row r="62" spans="1:16" ht="12.75" customHeight="1" thickBot="1" x14ac:dyDescent="0.25">
      <c r="A62" s="63" t="str">
        <f t="shared" si="6"/>
        <v> BBS 125 </v>
      </c>
      <c r="B62" s="5" t="str">
        <f t="shared" si="7"/>
        <v>II</v>
      </c>
      <c r="C62" s="63">
        <f t="shared" si="8"/>
        <v>51255.557999999997</v>
      </c>
      <c r="D62" s="23" t="str">
        <f t="shared" si="9"/>
        <v>vis</v>
      </c>
      <c r="E62" s="90">
        <f>VLOOKUP(C62,Active!C$21:E$955,3,FALSE)</f>
        <v>33.52145893645163</v>
      </c>
      <c r="F62" s="5" t="s">
        <v>97</v>
      </c>
      <c r="G62" s="23" t="str">
        <f t="shared" si="10"/>
        <v>51255.558</v>
      </c>
      <c r="H62" s="63">
        <f t="shared" si="11"/>
        <v>-15551.5</v>
      </c>
      <c r="I62" s="91" t="s">
        <v>139</v>
      </c>
      <c r="J62" s="92" t="s">
        <v>140</v>
      </c>
      <c r="K62" s="91">
        <v>-15551.5</v>
      </c>
      <c r="L62" s="91" t="s">
        <v>141</v>
      </c>
      <c r="M62" s="92" t="s">
        <v>102</v>
      </c>
      <c r="N62" s="92"/>
      <c r="O62" s="93" t="s">
        <v>103</v>
      </c>
      <c r="P62" s="93" t="s">
        <v>104</v>
      </c>
    </row>
    <row r="63" spans="1:16" ht="12.75" customHeight="1" thickBot="1" x14ac:dyDescent="0.25">
      <c r="A63" s="63" t="str">
        <f t="shared" si="6"/>
        <v> BBS 125 </v>
      </c>
      <c r="B63" s="5" t="str">
        <f t="shared" si="7"/>
        <v>I</v>
      </c>
      <c r="C63" s="63">
        <f t="shared" si="8"/>
        <v>51258.347999999998</v>
      </c>
      <c r="D63" s="23" t="str">
        <f t="shared" si="9"/>
        <v>vis</v>
      </c>
      <c r="E63" s="90">
        <f>VLOOKUP(C63,Active!C$21:E$955,3,FALSE)</f>
        <v>42.056307488444709</v>
      </c>
      <c r="F63" s="5" t="s">
        <v>97</v>
      </c>
      <c r="G63" s="23" t="str">
        <f t="shared" si="10"/>
        <v>51258.348</v>
      </c>
      <c r="H63" s="63">
        <f t="shared" si="11"/>
        <v>-15543</v>
      </c>
      <c r="I63" s="91" t="s">
        <v>142</v>
      </c>
      <c r="J63" s="92" t="s">
        <v>143</v>
      </c>
      <c r="K63" s="91">
        <v>-15543</v>
      </c>
      <c r="L63" s="91" t="s">
        <v>144</v>
      </c>
      <c r="M63" s="92" t="s">
        <v>102</v>
      </c>
      <c r="N63" s="92"/>
      <c r="O63" s="93" t="s">
        <v>135</v>
      </c>
      <c r="P63" s="93" t="s">
        <v>104</v>
      </c>
    </row>
    <row r="64" spans="1:16" ht="12.75" customHeight="1" thickBot="1" x14ac:dyDescent="0.25">
      <c r="A64" s="63" t="str">
        <f t="shared" si="6"/>
        <v> BBS 125 </v>
      </c>
      <c r="B64" s="5" t="str">
        <f t="shared" si="7"/>
        <v>II</v>
      </c>
      <c r="C64" s="63">
        <f t="shared" si="8"/>
        <v>51262.427000000003</v>
      </c>
      <c r="D64" s="23" t="str">
        <f t="shared" si="9"/>
        <v>vis</v>
      </c>
      <c r="E64" s="90">
        <f>VLOOKUP(C64,Active!C$21:E$955,3,FALSE)</f>
        <v>54.534317253180596</v>
      </c>
      <c r="F64" s="5" t="s">
        <v>97</v>
      </c>
      <c r="G64" s="23" t="str">
        <f t="shared" si="10"/>
        <v>51262.427</v>
      </c>
      <c r="H64" s="63">
        <f t="shared" si="11"/>
        <v>-15530.5</v>
      </c>
      <c r="I64" s="91" t="s">
        <v>145</v>
      </c>
      <c r="J64" s="92" t="s">
        <v>146</v>
      </c>
      <c r="K64" s="91">
        <v>-15530.5</v>
      </c>
      <c r="L64" s="91" t="s">
        <v>147</v>
      </c>
      <c r="M64" s="92" t="s">
        <v>102</v>
      </c>
      <c r="N64" s="92"/>
      <c r="O64" s="93" t="s">
        <v>103</v>
      </c>
      <c r="P64" s="93" t="s">
        <v>104</v>
      </c>
    </row>
    <row r="65" spans="1:16" ht="12.75" customHeight="1" thickBot="1" x14ac:dyDescent="0.25">
      <c r="A65" s="63" t="str">
        <f t="shared" si="6"/>
        <v> BBS 125 </v>
      </c>
      <c r="B65" s="5" t="str">
        <f t="shared" si="7"/>
        <v>I</v>
      </c>
      <c r="C65" s="63">
        <f t="shared" si="8"/>
        <v>51274.362000000001</v>
      </c>
      <c r="D65" s="23" t="str">
        <f t="shared" si="9"/>
        <v>vis</v>
      </c>
      <c r="E65" s="90">
        <f>VLOOKUP(C65,Active!C$21:E$955,3,FALSE)</f>
        <v>91.044502725576919</v>
      </c>
      <c r="F65" s="5" t="s">
        <v>97</v>
      </c>
      <c r="G65" s="23" t="str">
        <f t="shared" si="10"/>
        <v>51274.362</v>
      </c>
      <c r="H65" s="63">
        <f t="shared" si="11"/>
        <v>-15494</v>
      </c>
      <c r="I65" s="91" t="s">
        <v>148</v>
      </c>
      <c r="J65" s="92" t="s">
        <v>149</v>
      </c>
      <c r="K65" s="91">
        <v>-15494</v>
      </c>
      <c r="L65" s="91" t="s">
        <v>150</v>
      </c>
      <c r="M65" s="92" t="s">
        <v>102</v>
      </c>
      <c r="N65" s="92"/>
      <c r="O65" s="93" t="s">
        <v>135</v>
      </c>
      <c r="P65" s="93" t="s">
        <v>104</v>
      </c>
    </row>
    <row r="66" spans="1:16" ht="12.75" customHeight="1" thickBot="1" x14ac:dyDescent="0.25">
      <c r="A66" s="63" t="str">
        <f t="shared" si="6"/>
        <v> BBS 125 </v>
      </c>
      <c r="B66" s="5" t="str">
        <f t="shared" si="7"/>
        <v>II</v>
      </c>
      <c r="C66" s="63">
        <f t="shared" si="8"/>
        <v>51278.447999999997</v>
      </c>
      <c r="D66" s="23" t="str">
        <f t="shared" si="9"/>
        <v>vis</v>
      </c>
      <c r="E66" s="90">
        <f>VLOOKUP(C66,Active!C$21:E$955,3,FALSE)</f>
        <v>103.54392608880131</v>
      </c>
      <c r="F66" s="5" t="s">
        <v>97</v>
      </c>
      <c r="G66" s="23" t="str">
        <f t="shared" si="10"/>
        <v>51278.448</v>
      </c>
      <c r="H66" s="63">
        <f t="shared" si="11"/>
        <v>-15481.5</v>
      </c>
      <c r="I66" s="91" t="s">
        <v>151</v>
      </c>
      <c r="J66" s="92" t="s">
        <v>152</v>
      </c>
      <c r="K66" s="91">
        <v>-15481.5</v>
      </c>
      <c r="L66" s="91" t="s">
        <v>153</v>
      </c>
      <c r="M66" s="92" t="s">
        <v>102</v>
      </c>
      <c r="N66" s="92"/>
      <c r="O66" s="93" t="s">
        <v>135</v>
      </c>
      <c r="P66" s="93" t="s">
        <v>104</v>
      </c>
    </row>
    <row r="67" spans="1:16" ht="12.75" customHeight="1" thickBot="1" x14ac:dyDescent="0.25">
      <c r="A67" s="63" t="str">
        <f t="shared" si="6"/>
        <v> BBS 125 </v>
      </c>
      <c r="B67" s="5" t="str">
        <f t="shared" si="7"/>
        <v>II</v>
      </c>
      <c r="C67" s="63">
        <f t="shared" si="8"/>
        <v>51285.317000000003</v>
      </c>
      <c r="D67" s="23" t="str">
        <f t="shared" si="9"/>
        <v>vis</v>
      </c>
      <c r="E67" s="90">
        <f>VLOOKUP(C67,Active!C$21:E$955,3,FALSE)</f>
        <v>124.55678440553028</v>
      </c>
      <c r="F67" s="5" t="s">
        <v>97</v>
      </c>
      <c r="G67" s="23" t="str">
        <f t="shared" si="10"/>
        <v>51285.317</v>
      </c>
      <c r="H67" s="63">
        <f t="shared" si="11"/>
        <v>-15460.5</v>
      </c>
      <c r="I67" s="91" t="s">
        <v>154</v>
      </c>
      <c r="J67" s="92" t="s">
        <v>155</v>
      </c>
      <c r="K67" s="91">
        <v>-15460.5</v>
      </c>
      <c r="L67" s="91" t="s">
        <v>156</v>
      </c>
      <c r="M67" s="92" t="s">
        <v>102</v>
      </c>
      <c r="N67" s="92"/>
      <c r="O67" s="93" t="s">
        <v>135</v>
      </c>
      <c r="P67" s="93" t="s">
        <v>104</v>
      </c>
    </row>
    <row r="68" spans="1:16" ht="12.75" customHeight="1" thickBot="1" x14ac:dyDescent="0.25">
      <c r="A68" s="63" t="str">
        <f t="shared" si="6"/>
        <v> BBS 125 </v>
      </c>
      <c r="B68" s="5" t="str">
        <f t="shared" si="7"/>
        <v>I</v>
      </c>
      <c r="C68" s="63">
        <f t="shared" si="8"/>
        <v>51285.447999999997</v>
      </c>
      <c r="D68" s="23" t="str">
        <f t="shared" si="9"/>
        <v>vis</v>
      </c>
      <c r="E68" s="90">
        <f>VLOOKUP(C68,Active!C$21:E$955,3,FALSE)</f>
        <v>124.95752460633999</v>
      </c>
      <c r="F68" s="5" t="s">
        <v>97</v>
      </c>
      <c r="G68" s="23" t="str">
        <f t="shared" si="10"/>
        <v>51285.448</v>
      </c>
      <c r="H68" s="63">
        <f t="shared" si="11"/>
        <v>-15460</v>
      </c>
      <c r="I68" s="91" t="s">
        <v>157</v>
      </c>
      <c r="J68" s="92" t="s">
        <v>158</v>
      </c>
      <c r="K68" s="91">
        <v>-15460</v>
      </c>
      <c r="L68" s="91" t="s">
        <v>159</v>
      </c>
      <c r="M68" s="92" t="s">
        <v>102</v>
      </c>
      <c r="N68" s="92"/>
      <c r="O68" s="93" t="s">
        <v>103</v>
      </c>
      <c r="P68" s="93" t="s">
        <v>104</v>
      </c>
    </row>
    <row r="69" spans="1:16" ht="12.75" customHeight="1" thickBot="1" x14ac:dyDescent="0.25">
      <c r="A69" s="63" t="str">
        <f t="shared" si="6"/>
        <v> BBS 125 </v>
      </c>
      <c r="B69" s="5" t="str">
        <f t="shared" si="7"/>
        <v>I</v>
      </c>
      <c r="C69" s="63">
        <f t="shared" si="8"/>
        <v>51288.413</v>
      </c>
      <c r="D69" s="23" t="str">
        <f t="shared" si="9"/>
        <v>vis</v>
      </c>
      <c r="E69" s="90">
        <f>VLOOKUP(C69,Active!C$21:E$955,3,FALSE)</f>
        <v>134.02771312128044</v>
      </c>
      <c r="F69" s="5" t="s">
        <v>97</v>
      </c>
      <c r="G69" s="23" t="str">
        <f t="shared" si="10"/>
        <v>51288.413</v>
      </c>
      <c r="H69" s="63">
        <f t="shared" si="11"/>
        <v>-15451</v>
      </c>
      <c r="I69" s="91" t="s">
        <v>160</v>
      </c>
      <c r="J69" s="92" t="s">
        <v>161</v>
      </c>
      <c r="K69" s="91">
        <v>-15451</v>
      </c>
      <c r="L69" s="91" t="s">
        <v>162</v>
      </c>
      <c r="M69" s="92" t="s">
        <v>102</v>
      </c>
      <c r="N69" s="92"/>
      <c r="O69" s="93" t="s">
        <v>103</v>
      </c>
      <c r="P69" s="93" t="s">
        <v>104</v>
      </c>
    </row>
    <row r="70" spans="1:16" ht="12.75" customHeight="1" thickBot="1" x14ac:dyDescent="0.25">
      <c r="A70" s="63" t="str">
        <f t="shared" si="6"/>
        <v> BBS 125 </v>
      </c>
      <c r="B70" s="5" t="str">
        <f t="shared" si="7"/>
        <v>II</v>
      </c>
      <c r="C70" s="63">
        <f t="shared" si="8"/>
        <v>51317.360999999997</v>
      </c>
      <c r="D70" s="23" t="str">
        <f t="shared" si="9"/>
        <v>vis</v>
      </c>
      <c r="E70" s="90">
        <f>VLOOKUP(C70,Active!C$21:E$955,3,FALSE)</f>
        <v>222.58212024780025</v>
      </c>
      <c r="F70" s="5" t="s">
        <v>97</v>
      </c>
      <c r="G70" s="23" t="str">
        <f t="shared" si="10"/>
        <v>51317.361</v>
      </c>
      <c r="H70" s="63">
        <f t="shared" si="11"/>
        <v>-15362.5</v>
      </c>
      <c r="I70" s="91" t="s">
        <v>163</v>
      </c>
      <c r="J70" s="92" t="s">
        <v>164</v>
      </c>
      <c r="K70" s="91">
        <v>-15362.5</v>
      </c>
      <c r="L70" s="91" t="s">
        <v>165</v>
      </c>
      <c r="M70" s="92" t="s">
        <v>102</v>
      </c>
      <c r="N70" s="92"/>
      <c r="O70" s="93" t="s">
        <v>135</v>
      </c>
      <c r="P70" s="93" t="s">
        <v>104</v>
      </c>
    </row>
    <row r="71" spans="1:16" ht="12.75" customHeight="1" thickBot="1" x14ac:dyDescent="0.25">
      <c r="A71" s="63" t="str">
        <f t="shared" si="6"/>
        <v> BBS 125 </v>
      </c>
      <c r="B71" s="5" t="str">
        <f t="shared" si="7"/>
        <v>I</v>
      </c>
      <c r="C71" s="63">
        <f t="shared" si="8"/>
        <v>51338.421000000002</v>
      </c>
      <c r="D71" s="23" t="str">
        <f t="shared" si="9"/>
        <v>vis</v>
      </c>
      <c r="E71" s="90">
        <f>VLOOKUP(C71,Active!C$21:E$955,3,FALSE)</f>
        <v>287.00646093058174</v>
      </c>
      <c r="F71" s="5" t="s">
        <v>97</v>
      </c>
      <c r="G71" s="23" t="str">
        <f t="shared" si="10"/>
        <v>51338.421</v>
      </c>
      <c r="H71" s="63">
        <f t="shared" si="11"/>
        <v>-15298</v>
      </c>
      <c r="I71" s="91" t="s">
        <v>166</v>
      </c>
      <c r="J71" s="92" t="s">
        <v>167</v>
      </c>
      <c r="K71" s="91">
        <v>-15298</v>
      </c>
      <c r="L71" s="91" t="s">
        <v>168</v>
      </c>
      <c r="M71" s="92" t="s">
        <v>102</v>
      </c>
      <c r="N71" s="92"/>
      <c r="O71" s="93" t="s">
        <v>135</v>
      </c>
      <c r="P71" s="93" t="s">
        <v>104</v>
      </c>
    </row>
    <row r="72" spans="1:16" ht="12.75" customHeight="1" thickBot="1" x14ac:dyDescent="0.25">
      <c r="A72" s="63" t="str">
        <f t="shared" si="6"/>
        <v> BBS 125 </v>
      </c>
      <c r="B72" s="5" t="str">
        <f t="shared" si="7"/>
        <v>I</v>
      </c>
      <c r="C72" s="63">
        <f t="shared" si="8"/>
        <v>51340.398000000001</v>
      </c>
      <c r="D72" s="23" t="str">
        <f t="shared" si="9"/>
        <v>vis</v>
      </c>
      <c r="E72" s="90">
        <f>VLOOKUP(C72,Active!C$21:E$955,3,FALSE)</f>
        <v>293.05427296903196</v>
      </c>
      <c r="F72" s="5" t="s">
        <v>97</v>
      </c>
      <c r="G72" s="23" t="str">
        <f t="shared" si="10"/>
        <v>51340.398</v>
      </c>
      <c r="H72" s="63">
        <f t="shared" si="11"/>
        <v>-15292</v>
      </c>
      <c r="I72" s="91" t="s">
        <v>169</v>
      </c>
      <c r="J72" s="92" t="s">
        <v>170</v>
      </c>
      <c r="K72" s="91">
        <v>-15292</v>
      </c>
      <c r="L72" s="91" t="s">
        <v>144</v>
      </c>
      <c r="M72" s="92" t="s">
        <v>102</v>
      </c>
      <c r="N72" s="92"/>
      <c r="O72" s="93" t="s">
        <v>135</v>
      </c>
      <c r="P72" s="93" t="s">
        <v>104</v>
      </c>
    </row>
    <row r="73" spans="1:16" ht="12.75" customHeight="1" thickBot="1" x14ac:dyDescent="0.25">
      <c r="A73" s="63" t="str">
        <f t="shared" si="6"/>
        <v> BBS 125 </v>
      </c>
      <c r="B73" s="5" t="str">
        <f t="shared" si="7"/>
        <v>II</v>
      </c>
      <c r="C73" s="63">
        <f t="shared" si="8"/>
        <v>51346.417000000001</v>
      </c>
      <c r="D73" s="23" t="str">
        <f t="shared" si="9"/>
        <v>vis</v>
      </c>
      <c r="E73" s="90">
        <f>VLOOKUP(C73,Active!C$21:E$955,3,FALSE)</f>
        <v>311.46690860861344</v>
      </c>
      <c r="F73" s="5" t="s">
        <v>97</v>
      </c>
      <c r="G73" s="23" t="str">
        <f t="shared" si="10"/>
        <v>51346.417</v>
      </c>
      <c r="H73" s="63">
        <f t="shared" si="11"/>
        <v>-15273.5</v>
      </c>
      <c r="I73" s="91" t="s">
        <v>171</v>
      </c>
      <c r="J73" s="92" t="s">
        <v>172</v>
      </c>
      <c r="K73" s="91">
        <v>-15273.5</v>
      </c>
      <c r="L73" s="91" t="s">
        <v>173</v>
      </c>
      <c r="M73" s="92" t="s">
        <v>102</v>
      </c>
      <c r="N73" s="92"/>
      <c r="O73" s="93" t="s">
        <v>135</v>
      </c>
      <c r="P73" s="93" t="s">
        <v>104</v>
      </c>
    </row>
    <row r="74" spans="1:16" ht="12.75" customHeight="1" thickBot="1" x14ac:dyDescent="0.25">
      <c r="A74" s="63" t="str">
        <f t="shared" si="6"/>
        <v> BBS 125 </v>
      </c>
      <c r="B74" s="5" t="str">
        <f t="shared" si="7"/>
        <v>II</v>
      </c>
      <c r="C74" s="63">
        <f t="shared" si="8"/>
        <v>51346.438999999998</v>
      </c>
      <c r="D74" s="23" t="str">
        <f t="shared" si="9"/>
        <v>vis</v>
      </c>
      <c r="E74" s="90">
        <f>VLOOKUP(C74,Active!C$21:E$955,3,FALSE)</f>
        <v>311.53420848965999</v>
      </c>
      <c r="F74" s="5" t="s">
        <v>97</v>
      </c>
      <c r="G74" s="23" t="str">
        <f t="shared" si="10"/>
        <v>51346.439</v>
      </c>
      <c r="H74" s="63">
        <f t="shared" si="11"/>
        <v>-15273.5</v>
      </c>
      <c r="I74" s="91" t="s">
        <v>174</v>
      </c>
      <c r="J74" s="92" t="s">
        <v>175</v>
      </c>
      <c r="K74" s="91">
        <v>-15273.5</v>
      </c>
      <c r="L74" s="91" t="s">
        <v>147</v>
      </c>
      <c r="M74" s="92" t="s">
        <v>102</v>
      </c>
      <c r="N74" s="92"/>
      <c r="O74" s="93" t="s">
        <v>103</v>
      </c>
      <c r="P74" s="93" t="s">
        <v>104</v>
      </c>
    </row>
    <row r="75" spans="1:16" ht="12.75" customHeight="1" thickBot="1" x14ac:dyDescent="0.25">
      <c r="A75" s="63" t="str">
        <f t="shared" ref="A75:A106" si="12">P75</f>
        <v> BBS 125 </v>
      </c>
      <c r="B75" s="5" t="str">
        <f t="shared" ref="B75:B106" si="13">IF(H75=INT(H75),"I","II")</f>
        <v>II</v>
      </c>
      <c r="C75" s="63">
        <f t="shared" ref="C75:C106" si="14">1*G75</f>
        <v>51347.421999999999</v>
      </c>
      <c r="D75" s="23" t="str">
        <f t="shared" ref="D75:D106" si="15">VLOOKUP(F75,I$1:J$5,2,FALSE)</f>
        <v>vis</v>
      </c>
      <c r="E75" s="90">
        <f>VLOOKUP(C75,Active!C$21:E$955,3,FALSE)</f>
        <v>314.54128953862346</v>
      </c>
      <c r="F75" s="5" t="s">
        <v>97</v>
      </c>
      <c r="G75" s="23" t="str">
        <f t="shared" ref="G75:G106" si="16">MID(I75,3,LEN(I75)-3)</f>
        <v>51347.422</v>
      </c>
      <c r="H75" s="63">
        <f t="shared" ref="H75:H106" si="17">1*K75</f>
        <v>-15270.5</v>
      </c>
      <c r="I75" s="91" t="s">
        <v>176</v>
      </c>
      <c r="J75" s="92" t="s">
        <v>177</v>
      </c>
      <c r="K75" s="91">
        <v>-15270.5</v>
      </c>
      <c r="L75" s="91" t="s">
        <v>119</v>
      </c>
      <c r="M75" s="92" t="s">
        <v>102</v>
      </c>
      <c r="N75" s="92"/>
      <c r="O75" s="93" t="s">
        <v>135</v>
      </c>
      <c r="P75" s="93" t="s">
        <v>104</v>
      </c>
    </row>
    <row r="76" spans="1:16" ht="12.75" customHeight="1" thickBot="1" x14ac:dyDescent="0.25">
      <c r="A76" s="63" t="str">
        <f t="shared" si="12"/>
        <v> BBS 125 </v>
      </c>
      <c r="B76" s="5" t="str">
        <f t="shared" si="13"/>
        <v>II</v>
      </c>
      <c r="C76" s="63">
        <f t="shared" si="14"/>
        <v>51348.4</v>
      </c>
      <c r="D76" s="23" t="str">
        <f t="shared" si="15"/>
        <v>vis</v>
      </c>
      <c r="E76" s="90">
        <f>VLOOKUP(C76,Active!C$21:E$955,3,FALSE)</f>
        <v>317.53307516008243</v>
      </c>
      <c r="F76" s="5" t="s">
        <v>97</v>
      </c>
      <c r="G76" s="23" t="str">
        <f t="shared" si="16"/>
        <v>51348.400</v>
      </c>
      <c r="H76" s="63">
        <f t="shared" si="17"/>
        <v>-15267.5</v>
      </c>
      <c r="I76" s="91" t="s">
        <v>178</v>
      </c>
      <c r="J76" s="92" t="s">
        <v>179</v>
      </c>
      <c r="K76" s="91">
        <v>-15267.5</v>
      </c>
      <c r="L76" s="91" t="s">
        <v>147</v>
      </c>
      <c r="M76" s="92" t="s">
        <v>102</v>
      </c>
      <c r="N76" s="92"/>
      <c r="O76" s="93" t="s">
        <v>135</v>
      </c>
      <c r="P76" s="93" t="s">
        <v>104</v>
      </c>
    </row>
    <row r="77" spans="1:16" ht="12.75" customHeight="1" thickBot="1" x14ac:dyDescent="0.25">
      <c r="A77" s="63" t="str">
        <f t="shared" si="12"/>
        <v> BBS 125 </v>
      </c>
      <c r="B77" s="5" t="str">
        <f t="shared" si="13"/>
        <v>II</v>
      </c>
      <c r="C77" s="63">
        <f t="shared" si="14"/>
        <v>51555.644</v>
      </c>
      <c r="D77" s="23" t="str">
        <f t="shared" si="15"/>
        <v>vis</v>
      </c>
      <c r="E77" s="90">
        <f>VLOOKUP(C77,Active!C$21:E$955,3,FALSE)</f>
        <v>951.51019104133366</v>
      </c>
      <c r="F77" s="5" t="s">
        <v>97</v>
      </c>
      <c r="G77" s="23" t="str">
        <f t="shared" si="16"/>
        <v>51555.644</v>
      </c>
      <c r="H77" s="63">
        <f t="shared" si="17"/>
        <v>-14633.5</v>
      </c>
      <c r="I77" s="91" t="s">
        <v>180</v>
      </c>
      <c r="J77" s="92" t="s">
        <v>181</v>
      </c>
      <c r="K77" s="91">
        <v>-14633.5</v>
      </c>
      <c r="L77" s="91" t="s">
        <v>182</v>
      </c>
      <c r="M77" s="92" t="s">
        <v>102</v>
      </c>
      <c r="N77" s="92"/>
      <c r="O77" s="93" t="s">
        <v>103</v>
      </c>
      <c r="P77" s="93" t="s">
        <v>104</v>
      </c>
    </row>
    <row r="78" spans="1:16" ht="12.75" customHeight="1" thickBot="1" x14ac:dyDescent="0.25">
      <c r="A78" s="63" t="str">
        <f t="shared" si="12"/>
        <v> BBS 125 </v>
      </c>
      <c r="B78" s="5" t="str">
        <f t="shared" si="13"/>
        <v>II</v>
      </c>
      <c r="C78" s="63">
        <f t="shared" si="14"/>
        <v>51608.61</v>
      </c>
      <c r="D78" s="23" t="str">
        <f t="shared" si="15"/>
        <v>vis</v>
      </c>
      <c r="E78" s="90">
        <f>VLOOKUP(C78,Active!C$21:E$955,3,FALSE)</f>
        <v>1113.5377137670425</v>
      </c>
      <c r="F78" s="5" t="s">
        <v>97</v>
      </c>
      <c r="G78" s="23" t="str">
        <f t="shared" si="16"/>
        <v>51608.610</v>
      </c>
      <c r="H78" s="63">
        <f t="shared" si="17"/>
        <v>-14471.5</v>
      </c>
      <c r="I78" s="91" t="s">
        <v>183</v>
      </c>
      <c r="J78" s="92" t="s">
        <v>184</v>
      </c>
      <c r="K78" s="91">
        <v>-14471.5</v>
      </c>
      <c r="L78" s="91" t="s">
        <v>185</v>
      </c>
      <c r="M78" s="92" t="s">
        <v>102</v>
      </c>
      <c r="N78" s="92"/>
      <c r="O78" s="93" t="s">
        <v>103</v>
      </c>
      <c r="P78" s="93" t="s">
        <v>104</v>
      </c>
    </row>
    <row r="79" spans="1:16" ht="12.75" customHeight="1" thickBot="1" x14ac:dyDescent="0.25">
      <c r="A79" s="63" t="str">
        <f t="shared" si="12"/>
        <v> BBS 125 </v>
      </c>
      <c r="B79" s="5" t="str">
        <f t="shared" si="13"/>
        <v>I</v>
      </c>
      <c r="C79" s="63">
        <f t="shared" si="14"/>
        <v>51611.39</v>
      </c>
      <c r="D79" s="23" t="str">
        <f t="shared" si="15"/>
        <v>vis</v>
      </c>
      <c r="E79" s="90">
        <f>VLOOKUP(C79,Active!C$21:E$955,3,FALSE)</f>
        <v>1122.0419714640043</v>
      </c>
      <c r="F79" s="5" t="s">
        <v>97</v>
      </c>
      <c r="G79" s="23" t="str">
        <f t="shared" si="16"/>
        <v>51611.390</v>
      </c>
      <c r="H79" s="63">
        <f t="shared" si="17"/>
        <v>-14463</v>
      </c>
      <c r="I79" s="91" t="s">
        <v>186</v>
      </c>
      <c r="J79" s="92" t="s">
        <v>187</v>
      </c>
      <c r="K79" s="91">
        <v>-14463</v>
      </c>
      <c r="L79" s="91" t="s">
        <v>119</v>
      </c>
      <c r="M79" s="92" t="s">
        <v>102</v>
      </c>
      <c r="N79" s="92"/>
      <c r="O79" s="93" t="s">
        <v>135</v>
      </c>
      <c r="P79" s="93" t="s">
        <v>104</v>
      </c>
    </row>
    <row r="80" spans="1:16" ht="12.75" customHeight="1" thickBot="1" x14ac:dyDescent="0.25">
      <c r="A80" s="63" t="str">
        <f t="shared" si="12"/>
        <v> BBS 125 </v>
      </c>
      <c r="B80" s="5" t="str">
        <f t="shared" si="13"/>
        <v>II</v>
      </c>
      <c r="C80" s="63">
        <f t="shared" si="14"/>
        <v>51656.339</v>
      </c>
      <c r="D80" s="23" t="str">
        <f t="shared" si="15"/>
        <v>vis</v>
      </c>
      <c r="E80" s="90">
        <f>VLOOKUP(C80,Active!C$21:E$955,3,FALSE)</f>
        <v>1259.5448057161266</v>
      </c>
      <c r="F80" s="5" t="s">
        <v>97</v>
      </c>
      <c r="G80" s="23" t="str">
        <f t="shared" si="16"/>
        <v>51656.339</v>
      </c>
      <c r="H80" s="63">
        <f t="shared" si="17"/>
        <v>-14325.5</v>
      </c>
      <c r="I80" s="91" t="s">
        <v>188</v>
      </c>
      <c r="J80" s="92" t="s">
        <v>189</v>
      </c>
      <c r="K80" s="91">
        <v>-14325.5</v>
      </c>
      <c r="L80" s="91" t="s">
        <v>153</v>
      </c>
      <c r="M80" s="92" t="s">
        <v>102</v>
      </c>
      <c r="N80" s="92"/>
      <c r="O80" s="93" t="s">
        <v>135</v>
      </c>
      <c r="P80" s="93" t="s">
        <v>104</v>
      </c>
    </row>
    <row r="81" spans="1:16" ht="12.75" customHeight="1" thickBot="1" x14ac:dyDescent="0.25">
      <c r="A81" s="63" t="str">
        <f t="shared" si="12"/>
        <v> BBS 125 </v>
      </c>
      <c r="B81" s="5" t="str">
        <f t="shared" si="13"/>
        <v>I</v>
      </c>
      <c r="C81" s="63">
        <f t="shared" si="14"/>
        <v>51660.409</v>
      </c>
      <c r="D81" s="23" t="str">
        <f t="shared" si="15"/>
        <v>vis</v>
      </c>
      <c r="E81" s="90">
        <f>VLOOKUP(C81,Active!C$21:E$955,3,FALSE)</f>
        <v>1271.9952837113233</v>
      </c>
      <c r="F81" s="5" t="s">
        <v>97</v>
      </c>
      <c r="G81" s="23" t="str">
        <f t="shared" si="16"/>
        <v>51660.409</v>
      </c>
      <c r="H81" s="63">
        <f t="shared" si="17"/>
        <v>-14313</v>
      </c>
      <c r="I81" s="91" t="s">
        <v>190</v>
      </c>
      <c r="J81" s="92" t="s">
        <v>191</v>
      </c>
      <c r="K81" s="91">
        <v>-14313</v>
      </c>
      <c r="L81" s="91" t="s">
        <v>192</v>
      </c>
      <c r="M81" s="92" t="s">
        <v>102</v>
      </c>
      <c r="N81" s="92"/>
      <c r="O81" s="93" t="s">
        <v>103</v>
      </c>
      <c r="P81" s="93" t="s">
        <v>104</v>
      </c>
    </row>
    <row r="82" spans="1:16" ht="12.75" customHeight="1" thickBot="1" x14ac:dyDescent="0.25">
      <c r="A82" s="63" t="str">
        <f t="shared" si="12"/>
        <v> BBS 125 </v>
      </c>
      <c r="B82" s="5" t="str">
        <f t="shared" si="13"/>
        <v>II</v>
      </c>
      <c r="C82" s="63">
        <f t="shared" si="14"/>
        <v>51668.430999999997</v>
      </c>
      <c r="D82" s="23" t="str">
        <f t="shared" si="15"/>
        <v>vis</v>
      </c>
      <c r="E82" s="90">
        <f>VLOOKUP(C82,Active!C$21:E$955,3,FALSE)</f>
        <v>1296.5352676124141</v>
      </c>
      <c r="F82" s="5" t="s">
        <v>97</v>
      </c>
      <c r="G82" s="23" t="str">
        <f t="shared" si="16"/>
        <v>51668.431</v>
      </c>
      <c r="H82" s="63">
        <f t="shared" si="17"/>
        <v>-14288.5</v>
      </c>
      <c r="I82" s="91" t="s">
        <v>193</v>
      </c>
      <c r="J82" s="92" t="s">
        <v>194</v>
      </c>
      <c r="K82" s="91">
        <v>-14288.5</v>
      </c>
      <c r="L82" s="91" t="s">
        <v>147</v>
      </c>
      <c r="M82" s="92" t="s">
        <v>102</v>
      </c>
      <c r="N82" s="92"/>
      <c r="O82" s="93" t="s">
        <v>135</v>
      </c>
      <c r="P82" s="93" t="s">
        <v>104</v>
      </c>
    </row>
    <row r="83" spans="1:16" ht="12.75" customHeight="1" thickBot="1" x14ac:dyDescent="0.25">
      <c r="A83" s="63" t="str">
        <f t="shared" si="12"/>
        <v> BBS 125 </v>
      </c>
      <c r="B83" s="5" t="str">
        <f t="shared" si="13"/>
        <v>II</v>
      </c>
      <c r="C83" s="63">
        <f t="shared" si="14"/>
        <v>51670.394</v>
      </c>
      <c r="D83" s="23" t="str">
        <f t="shared" si="15"/>
        <v>vis</v>
      </c>
      <c r="E83" s="90">
        <f>VLOOKUP(C83,Active!C$21:E$955,3,FALSE)</f>
        <v>1302.5402524538426</v>
      </c>
      <c r="F83" s="5" t="s">
        <v>97</v>
      </c>
      <c r="G83" s="23" t="str">
        <f t="shared" si="16"/>
        <v>51670.394</v>
      </c>
      <c r="H83" s="63">
        <f t="shared" si="17"/>
        <v>-14282.5</v>
      </c>
      <c r="I83" s="91" t="s">
        <v>195</v>
      </c>
      <c r="J83" s="92" t="s">
        <v>196</v>
      </c>
      <c r="K83" s="91">
        <v>-14282.5</v>
      </c>
      <c r="L83" s="91" t="s">
        <v>185</v>
      </c>
      <c r="M83" s="92" t="s">
        <v>102</v>
      </c>
      <c r="N83" s="92"/>
      <c r="O83" s="93" t="s">
        <v>135</v>
      </c>
      <c r="P83" s="93" t="s">
        <v>104</v>
      </c>
    </row>
    <row r="84" spans="1:16" ht="12.75" customHeight="1" thickBot="1" x14ac:dyDescent="0.25">
      <c r="A84" s="63" t="str">
        <f t="shared" si="12"/>
        <v>IBVS 5021 </v>
      </c>
      <c r="B84" s="5" t="str">
        <f t="shared" si="13"/>
        <v>I</v>
      </c>
      <c r="C84" s="63">
        <f t="shared" si="14"/>
        <v>51679.373200000002</v>
      </c>
      <c r="D84" s="23" t="str">
        <f t="shared" si="15"/>
        <v>vis</v>
      </c>
      <c r="E84" s="90" t="e">
        <f>VLOOKUP(C84,Active!C$21:E$955,3,FALSE)</f>
        <v>#N/A</v>
      </c>
      <c r="F84" s="5" t="s">
        <v>97</v>
      </c>
      <c r="G84" s="23" t="str">
        <f t="shared" si="16"/>
        <v>51679.3732</v>
      </c>
      <c r="H84" s="63">
        <f t="shared" si="17"/>
        <v>-14255</v>
      </c>
      <c r="I84" s="91" t="s">
        <v>197</v>
      </c>
      <c r="J84" s="92" t="s">
        <v>198</v>
      </c>
      <c r="K84" s="91">
        <v>-14255</v>
      </c>
      <c r="L84" s="91" t="s">
        <v>199</v>
      </c>
      <c r="M84" s="92" t="s">
        <v>200</v>
      </c>
      <c r="N84" s="92" t="s">
        <v>201</v>
      </c>
      <c r="O84" s="93" t="s">
        <v>202</v>
      </c>
      <c r="P84" s="94" t="s">
        <v>203</v>
      </c>
    </row>
    <row r="85" spans="1:16" ht="12.75" customHeight="1" thickBot="1" x14ac:dyDescent="0.25">
      <c r="A85" s="63" t="str">
        <f t="shared" si="12"/>
        <v>IBVS 5021 </v>
      </c>
      <c r="B85" s="5" t="str">
        <f t="shared" si="13"/>
        <v>II</v>
      </c>
      <c r="C85" s="63">
        <f t="shared" si="14"/>
        <v>51687.383999999998</v>
      </c>
      <c r="D85" s="23" t="str">
        <f t="shared" si="15"/>
        <v>vis</v>
      </c>
      <c r="E85" s="90" t="e">
        <f>VLOOKUP(C85,Active!C$21:E$955,3,FALSE)</f>
        <v>#N/A</v>
      </c>
      <c r="F85" s="5" t="s">
        <v>97</v>
      </c>
      <c r="G85" s="23" t="str">
        <f t="shared" si="16"/>
        <v>51687.3840</v>
      </c>
      <c r="H85" s="63">
        <f t="shared" si="17"/>
        <v>-14230.5</v>
      </c>
      <c r="I85" s="91" t="s">
        <v>204</v>
      </c>
      <c r="J85" s="92" t="s">
        <v>205</v>
      </c>
      <c r="K85" s="91">
        <v>-14230.5</v>
      </c>
      <c r="L85" s="91" t="s">
        <v>206</v>
      </c>
      <c r="M85" s="92" t="s">
        <v>200</v>
      </c>
      <c r="N85" s="92" t="s">
        <v>201</v>
      </c>
      <c r="O85" s="93" t="s">
        <v>202</v>
      </c>
      <c r="P85" s="94" t="s">
        <v>203</v>
      </c>
    </row>
    <row r="86" spans="1:16" ht="12.75" customHeight="1" thickBot="1" x14ac:dyDescent="0.25">
      <c r="A86" s="63" t="str">
        <f t="shared" si="12"/>
        <v>IBVS 5021 </v>
      </c>
      <c r="B86" s="5" t="str">
        <f t="shared" si="13"/>
        <v>II</v>
      </c>
      <c r="C86" s="63">
        <f t="shared" si="14"/>
        <v>51688.363899999997</v>
      </c>
      <c r="D86" s="23" t="str">
        <f t="shared" si="15"/>
        <v>vis</v>
      </c>
      <c r="E86" s="90" t="e">
        <f>VLOOKUP(C86,Active!C$21:E$955,3,FALSE)</f>
        <v>#N/A</v>
      </c>
      <c r="F86" s="5" t="s">
        <v>97</v>
      </c>
      <c r="G86" s="23" t="str">
        <f t="shared" si="16"/>
        <v>51688.3639</v>
      </c>
      <c r="H86" s="63">
        <f t="shared" si="17"/>
        <v>-14227.5</v>
      </c>
      <c r="I86" s="91" t="s">
        <v>207</v>
      </c>
      <c r="J86" s="92" t="s">
        <v>208</v>
      </c>
      <c r="K86" s="91">
        <v>-14227.5</v>
      </c>
      <c r="L86" s="91" t="s">
        <v>209</v>
      </c>
      <c r="M86" s="92" t="s">
        <v>200</v>
      </c>
      <c r="N86" s="92" t="s">
        <v>201</v>
      </c>
      <c r="O86" s="93" t="s">
        <v>202</v>
      </c>
      <c r="P86" s="94" t="s">
        <v>203</v>
      </c>
    </row>
    <row r="87" spans="1:16" ht="12.75" customHeight="1" thickBot="1" x14ac:dyDescent="0.25">
      <c r="A87" s="63" t="str">
        <f t="shared" si="12"/>
        <v> BBS 125 </v>
      </c>
      <c r="B87" s="5" t="str">
        <f t="shared" si="13"/>
        <v>I</v>
      </c>
      <c r="C87" s="63">
        <f t="shared" si="14"/>
        <v>51694.423000000003</v>
      </c>
      <c r="D87" s="23" t="str">
        <f t="shared" si="15"/>
        <v>vis</v>
      </c>
      <c r="E87" s="90">
        <f>VLOOKUP(C87,Active!C$21:E$955,3,FALSE)</f>
        <v>1376.0470179935548</v>
      </c>
      <c r="F87" s="5" t="s">
        <v>97</v>
      </c>
      <c r="G87" s="23" t="str">
        <f t="shared" si="16"/>
        <v>51694.423</v>
      </c>
      <c r="H87" s="63">
        <f t="shared" si="17"/>
        <v>-14209</v>
      </c>
      <c r="I87" s="91" t="s">
        <v>213</v>
      </c>
      <c r="J87" s="92" t="s">
        <v>214</v>
      </c>
      <c r="K87" s="91">
        <v>-14209</v>
      </c>
      <c r="L87" s="91" t="s">
        <v>150</v>
      </c>
      <c r="M87" s="92" t="s">
        <v>102</v>
      </c>
      <c r="N87" s="92"/>
      <c r="O87" s="93" t="s">
        <v>103</v>
      </c>
      <c r="P87" s="93" t="s">
        <v>104</v>
      </c>
    </row>
    <row r="88" spans="1:16" ht="12.75" customHeight="1" thickBot="1" x14ac:dyDescent="0.25">
      <c r="A88" s="63" t="str">
        <f t="shared" si="12"/>
        <v>IBVS 5021 </v>
      </c>
      <c r="B88" s="5" t="str">
        <f t="shared" si="13"/>
        <v>I</v>
      </c>
      <c r="C88" s="63">
        <f t="shared" si="14"/>
        <v>51696.373</v>
      </c>
      <c r="D88" s="23" t="str">
        <f t="shared" si="15"/>
        <v>vis</v>
      </c>
      <c r="E88" s="90" t="e">
        <f>VLOOKUP(C88,Active!C$21:E$955,3,FALSE)</f>
        <v>#N/A</v>
      </c>
      <c r="F88" s="5" t="s">
        <v>97</v>
      </c>
      <c r="G88" s="23" t="str">
        <f t="shared" si="16"/>
        <v>51696.3730</v>
      </c>
      <c r="H88" s="63">
        <f t="shared" si="17"/>
        <v>-14203</v>
      </c>
      <c r="I88" s="91" t="s">
        <v>215</v>
      </c>
      <c r="J88" s="92" t="s">
        <v>216</v>
      </c>
      <c r="K88" s="91">
        <v>-14203</v>
      </c>
      <c r="L88" s="91" t="s">
        <v>217</v>
      </c>
      <c r="M88" s="92" t="s">
        <v>200</v>
      </c>
      <c r="N88" s="92" t="s">
        <v>201</v>
      </c>
      <c r="O88" s="93" t="s">
        <v>202</v>
      </c>
      <c r="P88" s="94" t="s">
        <v>203</v>
      </c>
    </row>
    <row r="89" spans="1:16" ht="12.75" customHeight="1" thickBot="1" x14ac:dyDescent="0.25">
      <c r="A89" s="63" t="str">
        <f t="shared" si="12"/>
        <v> BBS 125 </v>
      </c>
      <c r="B89" s="5" t="str">
        <f t="shared" si="13"/>
        <v>I</v>
      </c>
      <c r="C89" s="63">
        <f t="shared" si="14"/>
        <v>51708.483</v>
      </c>
      <c r="D89" s="23" t="str">
        <f t="shared" si="15"/>
        <v>vis</v>
      </c>
      <c r="E89" s="90">
        <f>VLOOKUP(C89,Active!C$21:E$955,3,FALSE)</f>
        <v>1419.0577601587754</v>
      </c>
      <c r="F89" s="5" t="s">
        <v>97</v>
      </c>
      <c r="G89" s="23" t="str">
        <f t="shared" si="16"/>
        <v>51708.483</v>
      </c>
      <c r="H89" s="63">
        <f t="shared" si="17"/>
        <v>-14166</v>
      </c>
      <c r="I89" s="91" t="s">
        <v>218</v>
      </c>
      <c r="J89" s="92" t="s">
        <v>219</v>
      </c>
      <c r="K89" s="91">
        <v>-14166</v>
      </c>
      <c r="L89" s="91" t="s">
        <v>144</v>
      </c>
      <c r="M89" s="92" t="s">
        <v>102</v>
      </c>
      <c r="N89" s="92"/>
      <c r="O89" s="93" t="s">
        <v>103</v>
      </c>
      <c r="P89" s="93" t="s">
        <v>104</v>
      </c>
    </row>
    <row r="90" spans="1:16" ht="12.75" customHeight="1" thickBot="1" x14ac:dyDescent="0.25">
      <c r="A90" s="63" t="str">
        <f t="shared" si="12"/>
        <v>IBVS 5021 </v>
      </c>
      <c r="B90" s="5" t="str">
        <f t="shared" si="13"/>
        <v>I</v>
      </c>
      <c r="C90" s="63">
        <f t="shared" si="14"/>
        <v>51711.413800000002</v>
      </c>
      <c r="D90" s="23" t="str">
        <f t="shared" si="15"/>
        <v>vis</v>
      </c>
      <c r="E90" s="90" t="e">
        <f>VLOOKUP(C90,Active!C$21:E$955,3,FALSE)</f>
        <v>#N/A</v>
      </c>
      <c r="F90" s="5" t="s">
        <v>97</v>
      </c>
      <c r="G90" s="23" t="str">
        <f t="shared" si="16"/>
        <v>51711.4138</v>
      </c>
      <c r="H90" s="63">
        <f t="shared" si="17"/>
        <v>-14157</v>
      </c>
      <c r="I90" s="91" t="s">
        <v>220</v>
      </c>
      <c r="J90" s="92" t="s">
        <v>221</v>
      </c>
      <c r="K90" s="91">
        <v>-14157</v>
      </c>
      <c r="L90" s="91" t="s">
        <v>222</v>
      </c>
      <c r="M90" s="92" t="s">
        <v>200</v>
      </c>
      <c r="N90" s="92" t="s">
        <v>201</v>
      </c>
      <c r="O90" s="93" t="s">
        <v>202</v>
      </c>
      <c r="P90" s="94" t="s">
        <v>203</v>
      </c>
    </row>
    <row r="91" spans="1:16" ht="12.75" customHeight="1" thickBot="1" x14ac:dyDescent="0.25">
      <c r="A91" s="63" t="str">
        <f t="shared" si="12"/>
        <v> BBS 125 </v>
      </c>
      <c r="B91" s="5" t="str">
        <f t="shared" si="13"/>
        <v>II</v>
      </c>
      <c r="C91" s="63">
        <f t="shared" si="14"/>
        <v>51951.517</v>
      </c>
      <c r="D91" s="23" t="str">
        <f t="shared" si="15"/>
        <v>vis</v>
      </c>
      <c r="E91" s="90">
        <f>VLOOKUP(C91,Active!C$21:E$955,3,FALSE)</f>
        <v>2162.5195461747021</v>
      </c>
      <c r="F91" s="5" t="s">
        <v>97</v>
      </c>
      <c r="G91" s="23" t="str">
        <f t="shared" si="16"/>
        <v>51951.5170</v>
      </c>
      <c r="H91" s="63">
        <f t="shared" si="17"/>
        <v>-13422.5</v>
      </c>
      <c r="I91" s="91" t="s">
        <v>223</v>
      </c>
      <c r="J91" s="92" t="s">
        <v>224</v>
      </c>
      <c r="K91" s="91">
        <v>-13422.5</v>
      </c>
      <c r="L91" s="91" t="s">
        <v>225</v>
      </c>
      <c r="M91" s="92" t="s">
        <v>200</v>
      </c>
      <c r="N91" s="92" t="s">
        <v>201</v>
      </c>
      <c r="O91" s="93" t="s">
        <v>226</v>
      </c>
      <c r="P91" s="93" t="s">
        <v>104</v>
      </c>
    </row>
    <row r="92" spans="1:16" ht="12.75" customHeight="1" thickBot="1" x14ac:dyDescent="0.25">
      <c r="A92" s="63" t="str">
        <f t="shared" si="12"/>
        <v> BBS 125 </v>
      </c>
      <c r="B92" s="5" t="str">
        <f t="shared" si="13"/>
        <v>I</v>
      </c>
      <c r="C92" s="63">
        <f t="shared" si="14"/>
        <v>51951.679799999998</v>
      </c>
      <c r="D92" s="23" t="str">
        <f t="shared" si="15"/>
        <v>vis</v>
      </c>
      <c r="E92" s="90">
        <f>VLOOKUP(C92,Active!C$21:E$955,3,FALSE)</f>
        <v>2163.0175652945049</v>
      </c>
      <c r="F92" s="5" t="s">
        <v>97</v>
      </c>
      <c r="G92" s="23" t="str">
        <f t="shared" si="16"/>
        <v>51951.6798</v>
      </c>
      <c r="H92" s="63">
        <f t="shared" si="17"/>
        <v>-13422</v>
      </c>
      <c r="I92" s="91" t="s">
        <v>227</v>
      </c>
      <c r="J92" s="92" t="s">
        <v>228</v>
      </c>
      <c r="K92" s="91">
        <v>-13422</v>
      </c>
      <c r="L92" s="91" t="s">
        <v>229</v>
      </c>
      <c r="M92" s="92" t="s">
        <v>200</v>
      </c>
      <c r="N92" s="92" t="s">
        <v>201</v>
      </c>
      <c r="O92" s="93" t="s">
        <v>226</v>
      </c>
      <c r="P92" s="93" t="s">
        <v>104</v>
      </c>
    </row>
    <row r="93" spans="1:16" ht="12.75" customHeight="1" thickBot="1" x14ac:dyDescent="0.25">
      <c r="A93" s="63" t="str">
        <f t="shared" si="12"/>
        <v> BBS 125 </v>
      </c>
      <c r="B93" s="5" t="str">
        <f t="shared" si="13"/>
        <v>II</v>
      </c>
      <c r="C93" s="63">
        <f t="shared" si="14"/>
        <v>51955.441400000003</v>
      </c>
      <c r="D93" s="23" t="str">
        <f t="shared" si="15"/>
        <v>vis</v>
      </c>
      <c r="E93" s="90">
        <f>VLOOKUP(C93,Active!C$21:E$955,3,FALSE)</f>
        <v>2174.5246213207456</v>
      </c>
      <c r="F93" s="5" t="s">
        <v>97</v>
      </c>
      <c r="G93" s="23" t="str">
        <f t="shared" si="16"/>
        <v>51955.4414</v>
      </c>
      <c r="H93" s="63">
        <f t="shared" si="17"/>
        <v>-13410.5</v>
      </c>
      <c r="I93" s="91" t="s">
        <v>230</v>
      </c>
      <c r="J93" s="92" t="s">
        <v>231</v>
      </c>
      <c r="K93" s="91">
        <v>-13410.5</v>
      </c>
      <c r="L93" s="91" t="s">
        <v>222</v>
      </c>
      <c r="M93" s="92" t="s">
        <v>200</v>
      </c>
      <c r="N93" s="92" t="s">
        <v>201</v>
      </c>
      <c r="O93" s="93" t="s">
        <v>226</v>
      </c>
      <c r="P93" s="93" t="s">
        <v>104</v>
      </c>
    </row>
    <row r="94" spans="1:16" ht="12.75" customHeight="1" thickBot="1" x14ac:dyDescent="0.25">
      <c r="A94" s="63" t="str">
        <f t="shared" si="12"/>
        <v> BBS 125 </v>
      </c>
      <c r="B94" s="5" t="str">
        <f t="shared" si="13"/>
        <v>II</v>
      </c>
      <c r="C94" s="63">
        <f t="shared" si="14"/>
        <v>51959.364600000001</v>
      </c>
      <c r="D94" s="23" t="str">
        <f t="shared" si="15"/>
        <v>vis</v>
      </c>
      <c r="E94" s="90">
        <f>VLOOKUP(C94,Active!C$21:E$955,3,FALSE)</f>
        <v>2186.5260255641674</v>
      </c>
      <c r="F94" s="5" t="s">
        <v>97</v>
      </c>
      <c r="G94" s="23" t="str">
        <f t="shared" si="16"/>
        <v>51959.3646</v>
      </c>
      <c r="H94" s="63">
        <f t="shared" si="17"/>
        <v>-13398.5</v>
      </c>
      <c r="I94" s="91" t="s">
        <v>232</v>
      </c>
      <c r="J94" s="92" t="s">
        <v>233</v>
      </c>
      <c r="K94" s="91">
        <v>-13398.5</v>
      </c>
      <c r="L94" s="91" t="s">
        <v>234</v>
      </c>
      <c r="M94" s="92" t="s">
        <v>200</v>
      </c>
      <c r="N94" s="92" t="s">
        <v>201</v>
      </c>
      <c r="O94" s="93" t="s">
        <v>226</v>
      </c>
      <c r="P94" s="93" t="s">
        <v>104</v>
      </c>
    </row>
    <row r="95" spans="1:16" ht="12.75" customHeight="1" thickBot="1" x14ac:dyDescent="0.25">
      <c r="A95" s="63" t="str">
        <f t="shared" si="12"/>
        <v> BBS 125 </v>
      </c>
      <c r="B95" s="5" t="str">
        <f t="shared" si="13"/>
        <v>I</v>
      </c>
      <c r="C95" s="63">
        <f t="shared" si="14"/>
        <v>51967.371299999999</v>
      </c>
      <c r="D95" s="23" t="str">
        <f t="shared" si="15"/>
        <v>vis</v>
      </c>
      <c r="E95" s="90">
        <f>VLOOKUP(C95,Active!C$21:E$955,3,FALSE)</f>
        <v>2211.0192054570725</v>
      </c>
      <c r="F95" s="5" t="s">
        <v>97</v>
      </c>
      <c r="G95" s="23" t="str">
        <f t="shared" si="16"/>
        <v>51967.3713</v>
      </c>
      <c r="H95" s="63">
        <f t="shared" si="17"/>
        <v>-13374</v>
      </c>
      <c r="I95" s="91" t="s">
        <v>235</v>
      </c>
      <c r="J95" s="92" t="s">
        <v>236</v>
      </c>
      <c r="K95" s="91">
        <v>-13374</v>
      </c>
      <c r="L95" s="91" t="s">
        <v>237</v>
      </c>
      <c r="M95" s="92" t="s">
        <v>200</v>
      </c>
      <c r="N95" s="92" t="s">
        <v>201</v>
      </c>
      <c r="O95" s="93" t="s">
        <v>226</v>
      </c>
      <c r="P95" s="93" t="s">
        <v>104</v>
      </c>
    </row>
    <row r="96" spans="1:16" ht="12.75" customHeight="1" thickBot="1" x14ac:dyDescent="0.25">
      <c r="A96" s="63" t="str">
        <f t="shared" si="12"/>
        <v> BBS 125 </v>
      </c>
      <c r="B96" s="5" t="str">
        <f t="shared" si="13"/>
        <v>II</v>
      </c>
      <c r="C96" s="63">
        <f t="shared" si="14"/>
        <v>51967.536</v>
      </c>
      <c r="D96" s="23" t="str">
        <f t="shared" si="15"/>
        <v>vis</v>
      </c>
      <c r="E96" s="90">
        <f>VLOOKUP(C96,Active!C$21:E$955,3,FALSE)</f>
        <v>2211.5230368393391</v>
      </c>
      <c r="F96" s="5" t="s">
        <v>97</v>
      </c>
      <c r="G96" s="23" t="str">
        <f t="shared" si="16"/>
        <v>51967.5360</v>
      </c>
      <c r="H96" s="63">
        <f t="shared" si="17"/>
        <v>-13373.5</v>
      </c>
      <c r="I96" s="91" t="s">
        <v>238</v>
      </c>
      <c r="J96" s="92" t="s">
        <v>239</v>
      </c>
      <c r="K96" s="91">
        <v>-13373.5</v>
      </c>
      <c r="L96" s="91" t="s">
        <v>240</v>
      </c>
      <c r="M96" s="92" t="s">
        <v>200</v>
      </c>
      <c r="N96" s="92" t="s">
        <v>201</v>
      </c>
      <c r="O96" s="93" t="s">
        <v>226</v>
      </c>
      <c r="P96" s="93" t="s">
        <v>104</v>
      </c>
    </row>
    <row r="97" spans="1:16" ht="12.75" customHeight="1" thickBot="1" x14ac:dyDescent="0.25">
      <c r="A97" s="63" t="str">
        <f t="shared" si="12"/>
        <v> BBS 125 </v>
      </c>
      <c r="B97" s="5" t="str">
        <f t="shared" si="13"/>
        <v>II</v>
      </c>
      <c r="C97" s="63">
        <f t="shared" si="14"/>
        <v>51984.535900000003</v>
      </c>
      <c r="D97" s="23" t="str">
        <f t="shared" si="15"/>
        <v>vis</v>
      </c>
      <c r="E97" s="90">
        <f>VLOOKUP(C97,Active!C$21:E$955,3,FALSE)</f>
        <v>2263.5271844733902</v>
      </c>
      <c r="F97" s="5" t="s">
        <v>97</v>
      </c>
      <c r="G97" s="23" t="str">
        <f t="shared" si="16"/>
        <v>51984.5359</v>
      </c>
      <c r="H97" s="63">
        <f t="shared" si="17"/>
        <v>-13321.5</v>
      </c>
      <c r="I97" s="91" t="s">
        <v>241</v>
      </c>
      <c r="J97" s="92" t="s">
        <v>242</v>
      </c>
      <c r="K97" s="91">
        <v>-13321.5</v>
      </c>
      <c r="L97" s="91" t="s">
        <v>243</v>
      </c>
      <c r="M97" s="92" t="s">
        <v>200</v>
      </c>
      <c r="N97" s="92" t="s">
        <v>201</v>
      </c>
      <c r="O97" s="93" t="s">
        <v>226</v>
      </c>
      <c r="P97" s="93" t="s">
        <v>104</v>
      </c>
    </row>
    <row r="98" spans="1:16" ht="12.75" customHeight="1" thickBot="1" x14ac:dyDescent="0.25">
      <c r="A98" s="63" t="str">
        <f t="shared" si="12"/>
        <v> BBS 128 </v>
      </c>
      <c r="B98" s="5" t="str">
        <f t="shared" si="13"/>
        <v>II</v>
      </c>
      <c r="C98" s="63">
        <f t="shared" si="14"/>
        <v>52363.406499999997</v>
      </c>
      <c r="D98" s="23" t="str">
        <f t="shared" si="15"/>
        <v>vis</v>
      </c>
      <c r="E98" s="90">
        <f>VLOOKUP(C98,Active!C$21:E$955,3,FALSE)</f>
        <v>3422.5247442589439</v>
      </c>
      <c r="F98" s="5" t="s">
        <v>97</v>
      </c>
      <c r="G98" s="23" t="str">
        <f t="shared" si="16"/>
        <v>52363.4065</v>
      </c>
      <c r="H98" s="63">
        <f t="shared" si="17"/>
        <v>-12162.5</v>
      </c>
      <c r="I98" s="91" t="s">
        <v>244</v>
      </c>
      <c r="J98" s="92" t="s">
        <v>245</v>
      </c>
      <c r="K98" s="91">
        <v>-12162.5</v>
      </c>
      <c r="L98" s="91" t="s">
        <v>246</v>
      </c>
      <c r="M98" s="92" t="s">
        <v>200</v>
      </c>
      <c r="N98" s="92" t="s">
        <v>201</v>
      </c>
      <c r="O98" s="93" t="s">
        <v>226</v>
      </c>
      <c r="P98" s="93" t="s">
        <v>247</v>
      </c>
    </row>
    <row r="99" spans="1:16" ht="12.75" customHeight="1" thickBot="1" x14ac:dyDescent="0.25">
      <c r="A99" s="63" t="str">
        <f t="shared" si="12"/>
        <v>VSB 43 </v>
      </c>
      <c r="B99" s="5" t="str">
        <f t="shared" si="13"/>
        <v>I</v>
      </c>
      <c r="C99" s="63">
        <f t="shared" si="14"/>
        <v>53118.040999999997</v>
      </c>
      <c r="D99" s="23" t="str">
        <f t="shared" si="15"/>
        <v>vis</v>
      </c>
      <c r="E99" s="90">
        <f>VLOOKUP(C99,Active!C$21:E$955,3,FALSE)</f>
        <v>5731.01620289945</v>
      </c>
      <c r="F99" s="5" t="s">
        <v>97</v>
      </c>
      <c r="G99" s="23" t="str">
        <f t="shared" si="16"/>
        <v>53118.0410</v>
      </c>
      <c r="H99" s="63">
        <f t="shared" si="17"/>
        <v>-9854</v>
      </c>
      <c r="I99" s="91" t="s">
        <v>265</v>
      </c>
      <c r="J99" s="92" t="s">
        <v>266</v>
      </c>
      <c r="K99" s="91" t="s">
        <v>267</v>
      </c>
      <c r="L99" s="91" t="s">
        <v>268</v>
      </c>
      <c r="M99" s="92" t="s">
        <v>200</v>
      </c>
      <c r="N99" s="92" t="s">
        <v>201</v>
      </c>
      <c r="O99" s="93" t="s">
        <v>269</v>
      </c>
      <c r="P99" s="94" t="s">
        <v>270</v>
      </c>
    </row>
    <row r="100" spans="1:16" ht="12.75" customHeight="1" thickBot="1" x14ac:dyDescent="0.25">
      <c r="A100" s="63" t="str">
        <f t="shared" si="12"/>
        <v>VSB 43 </v>
      </c>
      <c r="B100" s="5" t="str">
        <f t="shared" si="13"/>
        <v>II</v>
      </c>
      <c r="C100" s="63">
        <f t="shared" si="14"/>
        <v>53118.2039</v>
      </c>
      <c r="D100" s="23" t="str">
        <f t="shared" si="15"/>
        <v>vis</v>
      </c>
      <c r="E100" s="90">
        <f>VLOOKUP(C100,Active!C$21:E$955,3,FALSE)</f>
        <v>5731.5145279278177</v>
      </c>
      <c r="F100" s="5" t="s">
        <v>97</v>
      </c>
      <c r="G100" s="23" t="str">
        <f t="shared" si="16"/>
        <v>53118.2039</v>
      </c>
      <c r="H100" s="63">
        <f t="shared" si="17"/>
        <v>-9853.5</v>
      </c>
      <c r="I100" s="91" t="s">
        <v>271</v>
      </c>
      <c r="J100" s="92" t="s">
        <v>272</v>
      </c>
      <c r="K100" s="91" t="s">
        <v>273</v>
      </c>
      <c r="L100" s="91" t="s">
        <v>274</v>
      </c>
      <c r="M100" s="92" t="s">
        <v>200</v>
      </c>
      <c r="N100" s="92" t="s">
        <v>201</v>
      </c>
      <c r="O100" s="93" t="s">
        <v>269</v>
      </c>
      <c r="P100" s="94" t="s">
        <v>270</v>
      </c>
    </row>
    <row r="101" spans="1:16" ht="12.75" customHeight="1" thickBot="1" x14ac:dyDescent="0.25">
      <c r="A101" s="63" t="str">
        <f t="shared" si="12"/>
        <v>VSB 44 </v>
      </c>
      <c r="B101" s="5" t="str">
        <f t="shared" si="13"/>
        <v>I</v>
      </c>
      <c r="C101" s="63">
        <f t="shared" si="14"/>
        <v>53408.328000000001</v>
      </c>
      <c r="D101" s="23" t="str">
        <f t="shared" si="15"/>
        <v>vis</v>
      </c>
      <c r="E101" s="90">
        <f>VLOOKUP(C101,Active!C$21:E$955,3,FALSE)</f>
        <v>6619.0289561652835</v>
      </c>
      <c r="F101" s="5" t="s">
        <v>97</v>
      </c>
      <c r="G101" s="23" t="str">
        <f t="shared" si="16"/>
        <v>53408.3280</v>
      </c>
      <c r="H101" s="63">
        <f t="shared" si="17"/>
        <v>-8966</v>
      </c>
      <c r="I101" s="91" t="s">
        <v>275</v>
      </c>
      <c r="J101" s="92" t="s">
        <v>276</v>
      </c>
      <c r="K101" s="91" t="s">
        <v>277</v>
      </c>
      <c r="L101" s="91" t="s">
        <v>212</v>
      </c>
      <c r="M101" s="92" t="s">
        <v>200</v>
      </c>
      <c r="N101" s="92" t="s">
        <v>201</v>
      </c>
      <c r="O101" s="93" t="s">
        <v>269</v>
      </c>
      <c r="P101" s="94" t="s">
        <v>278</v>
      </c>
    </row>
    <row r="102" spans="1:16" ht="12.75" customHeight="1" thickBot="1" x14ac:dyDescent="0.25">
      <c r="A102" s="63" t="str">
        <f t="shared" si="12"/>
        <v>VSB 44 </v>
      </c>
      <c r="B102" s="5" t="str">
        <f t="shared" si="13"/>
        <v>I</v>
      </c>
      <c r="C102" s="63">
        <f t="shared" si="14"/>
        <v>53413.230900000002</v>
      </c>
      <c r="D102" s="23" t="str">
        <f t="shared" si="15"/>
        <v>vis</v>
      </c>
      <c r="E102" s="90">
        <f>VLOOKUP(C102,Active!C$21:E$955,3,FALSE)</f>
        <v>6634.027346475521</v>
      </c>
      <c r="F102" s="5" t="s">
        <v>97</v>
      </c>
      <c r="G102" s="23" t="str">
        <f t="shared" si="16"/>
        <v>53413.2309</v>
      </c>
      <c r="H102" s="63">
        <f t="shared" si="17"/>
        <v>-8951</v>
      </c>
      <c r="I102" s="91" t="s">
        <v>279</v>
      </c>
      <c r="J102" s="92" t="s">
        <v>280</v>
      </c>
      <c r="K102" s="91" t="s">
        <v>281</v>
      </c>
      <c r="L102" s="91" t="s">
        <v>282</v>
      </c>
      <c r="M102" s="92" t="s">
        <v>200</v>
      </c>
      <c r="N102" s="92" t="s">
        <v>201</v>
      </c>
      <c r="O102" s="93" t="s">
        <v>269</v>
      </c>
      <c r="P102" s="94" t="s">
        <v>278</v>
      </c>
    </row>
    <row r="103" spans="1:16" ht="12.75" customHeight="1" thickBot="1" x14ac:dyDescent="0.25">
      <c r="A103" s="63" t="str">
        <f t="shared" si="12"/>
        <v>VSB 44 </v>
      </c>
      <c r="B103" s="5" t="str">
        <f t="shared" si="13"/>
        <v>II</v>
      </c>
      <c r="C103" s="63">
        <f t="shared" si="14"/>
        <v>53424.180099999998</v>
      </c>
      <c r="D103" s="23" t="str">
        <f t="shared" si="15"/>
        <v>vis</v>
      </c>
      <c r="E103" s="90">
        <f>VLOOKUP(C103,Active!C$21:E$955,3,FALSE)</f>
        <v>6667.5218854595405</v>
      </c>
      <c r="F103" s="5" t="s">
        <v>97</v>
      </c>
      <c r="G103" s="23" t="str">
        <f t="shared" si="16"/>
        <v>53424.1801</v>
      </c>
      <c r="H103" s="63">
        <f t="shared" si="17"/>
        <v>-8917.5</v>
      </c>
      <c r="I103" s="91" t="s">
        <v>289</v>
      </c>
      <c r="J103" s="92" t="s">
        <v>290</v>
      </c>
      <c r="K103" s="91" t="s">
        <v>291</v>
      </c>
      <c r="L103" s="91" t="s">
        <v>292</v>
      </c>
      <c r="M103" s="92" t="s">
        <v>200</v>
      </c>
      <c r="N103" s="92" t="s">
        <v>201</v>
      </c>
      <c r="O103" s="93" t="s">
        <v>269</v>
      </c>
      <c r="P103" s="94" t="s">
        <v>278</v>
      </c>
    </row>
    <row r="104" spans="1:16" ht="12.75" customHeight="1" thickBot="1" x14ac:dyDescent="0.25">
      <c r="A104" s="63" t="str">
        <f t="shared" si="12"/>
        <v>VSB 45 </v>
      </c>
      <c r="B104" s="5" t="str">
        <f t="shared" si="13"/>
        <v>I</v>
      </c>
      <c r="C104" s="63">
        <f t="shared" si="14"/>
        <v>53831.004000000001</v>
      </c>
      <c r="D104" s="23" t="str">
        <f t="shared" si="15"/>
        <v>vis</v>
      </c>
      <c r="E104" s="90">
        <f>VLOOKUP(C104,Active!C$21:E$955,3,FALSE)</f>
        <v>7912.0309800223067</v>
      </c>
      <c r="F104" s="5" t="s">
        <v>97</v>
      </c>
      <c r="G104" s="23" t="str">
        <f t="shared" si="16"/>
        <v>53831.0040</v>
      </c>
      <c r="H104" s="63">
        <f t="shared" si="17"/>
        <v>-7673</v>
      </c>
      <c r="I104" s="91" t="s">
        <v>319</v>
      </c>
      <c r="J104" s="92" t="s">
        <v>320</v>
      </c>
      <c r="K104" s="91" t="s">
        <v>321</v>
      </c>
      <c r="L104" s="91" t="s">
        <v>212</v>
      </c>
      <c r="M104" s="92" t="s">
        <v>200</v>
      </c>
      <c r="N104" s="92" t="s">
        <v>201</v>
      </c>
      <c r="O104" s="93" t="s">
        <v>322</v>
      </c>
      <c r="P104" s="94" t="s">
        <v>323</v>
      </c>
    </row>
    <row r="105" spans="1:16" ht="12.75" customHeight="1" thickBot="1" x14ac:dyDescent="0.25">
      <c r="A105" s="63" t="str">
        <f t="shared" si="12"/>
        <v>VSB 45 </v>
      </c>
      <c r="B105" s="5" t="str">
        <f t="shared" si="13"/>
        <v>II</v>
      </c>
      <c r="C105" s="63">
        <f t="shared" si="14"/>
        <v>53831.167399999998</v>
      </c>
      <c r="D105" s="23" t="str">
        <f t="shared" si="15"/>
        <v>PE</v>
      </c>
      <c r="E105" s="90">
        <f>VLOOKUP(C105,Active!C$21:E$955,3,FALSE)</f>
        <v>7912.5308345934091</v>
      </c>
      <c r="F105" s="5" t="str">
        <f>LEFT(M105,1)</f>
        <v>E</v>
      </c>
      <c r="G105" s="23" t="str">
        <f t="shared" si="16"/>
        <v>53831.1674</v>
      </c>
      <c r="H105" s="63">
        <f t="shared" si="17"/>
        <v>-7672.5</v>
      </c>
      <c r="I105" s="91" t="s">
        <v>324</v>
      </c>
      <c r="J105" s="92" t="s">
        <v>325</v>
      </c>
      <c r="K105" s="91" t="s">
        <v>326</v>
      </c>
      <c r="L105" s="91" t="s">
        <v>327</v>
      </c>
      <c r="M105" s="92" t="s">
        <v>200</v>
      </c>
      <c r="N105" s="92" t="s">
        <v>201</v>
      </c>
      <c r="O105" s="93" t="s">
        <v>322</v>
      </c>
      <c r="P105" s="94" t="s">
        <v>323</v>
      </c>
    </row>
    <row r="106" spans="1:16" ht="12.75" customHeight="1" thickBot="1" x14ac:dyDescent="0.25">
      <c r="A106" s="63" t="str">
        <f t="shared" si="12"/>
        <v>VSB 45 </v>
      </c>
      <c r="B106" s="5" t="str">
        <f t="shared" si="13"/>
        <v>I</v>
      </c>
      <c r="C106" s="63">
        <f t="shared" si="14"/>
        <v>54101.3465</v>
      </c>
      <c r="D106" s="23" t="str">
        <f t="shared" si="15"/>
        <v>PE</v>
      </c>
      <c r="E106" s="90">
        <f>VLOOKUP(C106,Active!C$21:E$955,3,FALSE)</f>
        <v>8739.0318024834032</v>
      </c>
      <c r="F106" s="5" t="str">
        <f>LEFT(M106,1)</f>
        <v>E</v>
      </c>
      <c r="G106" s="23" t="str">
        <f t="shared" si="16"/>
        <v>54101.3465</v>
      </c>
      <c r="H106" s="63">
        <f t="shared" si="17"/>
        <v>-6846</v>
      </c>
      <c r="I106" s="91" t="s">
        <v>334</v>
      </c>
      <c r="J106" s="92" t="s">
        <v>335</v>
      </c>
      <c r="K106" s="91" t="s">
        <v>336</v>
      </c>
      <c r="L106" s="91" t="s">
        <v>337</v>
      </c>
      <c r="M106" s="92" t="s">
        <v>200</v>
      </c>
      <c r="N106" s="92" t="s">
        <v>201</v>
      </c>
      <c r="O106" s="93" t="s">
        <v>322</v>
      </c>
      <c r="P106" s="94" t="s">
        <v>323</v>
      </c>
    </row>
    <row r="107" spans="1:16" ht="12.75" customHeight="1" thickBot="1" x14ac:dyDescent="0.25">
      <c r="A107" s="63" t="str">
        <f t="shared" ref="A107:A126" si="18">P107</f>
        <v>IBVS 5820 </v>
      </c>
      <c r="B107" s="5" t="str">
        <f t="shared" ref="B107:B126" si="19">IF(H107=INT(H107),"I","II")</f>
        <v>II</v>
      </c>
      <c r="C107" s="63">
        <f t="shared" ref="C107:C126" si="20">1*G107</f>
        <v>54153.813999999998</v>
      </c>
      <c r="D107" s="23" t="str">
        <f t="shared" ref="D107:D126" si="21">VLOOKUP(F107,I$1:J$5,2,FALSE)</f>
        <v>CCD</v>
      </c>
      <c r="E107" s="90" t="e">
        <f>VLOOKUP(C107,Active!C$21:E$955,3,FALSE)</f>
        <v>#N/A</v>
      </c>
      <c r="F107" s="5" t="str">
        <f>LEFT(M107,1)</f>
        <v>C</v>
      </c>
      <c r="G107" s="23" t="str">
        <f t="shared" ref="G107:G126" si="22">MID(I107,3,LEN(I107)-3)</f>
        <v>54153.814</v>
      </c>
      <c r="H107" s="63">
        <f t="shared" ref="H107:H126" si="23">1*K107</f>
        <v>-6685.5</v>
      </c>
      <c r="I107" s="91" t="s">
        <v>338</v>
      </c>
      <c r="J107" s="92" t="s">
        <v>339</v>
      </c>
      <c r="K107" s="91" t="s">
        <v>340</v>
      </c>
      <c r="L107" s="91" t="s">
        <v>341</v>
      </c>
      <c r="M107" s="92" t="s">
        <v>332</v>
      </c>
      <c r="N107" s="92" t="s">
        <v>342</v>
      </c>
      <c r="O107" s="93" t="s">
        <v>343</v>
      </c>
      <c r="P107" s="94" t="s">
        <v>344</v>
      </c>
    </row>
    <row r="108" spans="1:16" ht="12.75" customHeight="1" thickBot="1" x14ac:dyDescent="0.25">
      <c r="A108" s="63" t="str">
        <f t="shared" si="18"/>
        <v>VSB 48 </v>
      </c>
      <c r="B108" s="5" t="str">
        <f t="shared" si="19"/>
        <v>I</v>
      </c>
      <c r="C108" s="63">
        <f t="shared" si="20"/>
        <v>54534.158100000001</v>
      </c>
      <c r="D108" s="23" t="str">
        <f t="shared" si="21"/>
        <v>vis</v>
      </c>
      <c r="E108" s="90">
        <f>VLOOKUP(C108,Active!C$21:E$955,3,FALSE)</f>
        <v>10063.039493359627</v>
      </c>
      <c r="F108" s="5" t="s">
        <v>97</v>
      </c>
      <c r="G108" s="23" t="str">
        <f t="shared" si="22"/>
        <v>54534.1581</v>
      </c>
      <c r="H108" s="63">
        <f t="shared" si="23"/>
        <v>-5522</v>
      </c>
      <c r="I108" s="91" t="s">
        <v>354</v>
      </c>
      <c r="J108" s="92" t="s">
        <v>355</v>
      </c>
      <c r="K108" s="91" t="s">
        <v>356</v>
      </c>
      <c r="L108" s="91" t="s">
        <v>357</v>
      </c>
      <c r="M108" s="92" t="s">
        <v>332</v>
      </c>
      <c r="N108" s="92" t="s">
        <v>97</v>
      </c>
      <c r="O108" s="93" t="s">
        <v>358</v>
      </c>
      <c r="P108" s="94" t="s">
        <v>359</v>
      </c>
    </row>
    <row r="109" spans="1:16" ht="12.75" customHeight="1" thickBot="1" x14ac:dyDescent="0.25">
      <c r="A109" s="63" t="str">
        <f t="shared" si="18"/>
        <v>VSB 53 </v>
      </c>
      <c r="B109" s="5" t="str">
        <f t="shared" si="19"/>
        <v>II</v>
      </c>
      <c r="C109" s="63">
        <f t="shared" si="20"/>
        <v>55572.213199999998</v>
      </c>
      <c r="D109" s="23" t="str">
        <f t="shared" si="21"/>
        <v>vis</v>
      </c>
      <c r="E109" s="90">
        <f>VLOOKUP(C109,Active!C$21:E$955,3,FALSE)</f>
        <v>13238.538800571543</v>
      </c>
      <c r="F109" s="5" t="s">
        <v>97</v>
      </c>
      <c r="G109" s="23" t="str">
        <f t="shared" si="22"/>
        <v>55572.2132</v>
      </c>
      <c r="H109" s="63">
        <f t="shared" si="23"/>
        <v>-2346.5</v>
      </c>
      <c r="I109" s="91" t="s">
        <v>408</v>
      </c>
      <c r="J109" s="92" t="s">
        <v>409</v>
      </c>
      <c r="K109" s="91" t="s">
        <v>410</v>
      </c>
      <c r="L109" s="91" t="s">
        <v>305</v>
      </c>
      <c r="M109" s="92" t="s">
        <v>332</v>
      </c>
      <c r="N109" s="92" t="s">
        <v>411</v>
      </c>
      <c r="O109" s="93" t="s">
        <v>412</v>
      </c>
      <c r="P109" s="94" t="s">
        <v>413</v>
      </c>
    </row>
    <row r="110" spans="1:16" ht="12.75" customHeight="1" thickBot="1" x14ac:dyDescent="0.25">
      <c r="A110" s="63" t="str">
        <f t="shared" si="18"/>
        <v>VSB 53 </v>
      </c>
      <c r="B110" s="5" t="str">
        <f t="shared" si="19"/>
        <v>I</v>
      </c>
      <c r="C110" s="63">
        <f t="shared" si="20"/>
        <v>55655.081200000001</v>
      </c>
      <c r="D110" s="23" t="str">
        <f t="shared" si="21"/>
        <v>vis</v>
      </c>
      <c r="E110" s="90">
        <f>VLOOKUP(C110,Active!C$21:E$955,3,FALSE)</f>
        <v>13492.039097993178</v>
      </c>
      <c r="F110" s="5" t="s">
        <v>97</v>
      </c>
      <c r="G110" s="23" t="str">
        <f t="shared" si="22"/>
        <v>55655.0812</v>
      </c>
      <c r="H110" s="63">
        <f t="shared" si="23"/>
        <v>-2093</v>
      </c>
      <c r="I110" s="91" t="s">
        <v>418</v>
      </c>
      <c r="J110" s="92" t="s">
        <v>419</v>
      </c>
      <c r="K110" s="91" t="s">
        <v>420</v>
      </c>
      <c r="L110" s="91" t="s">
        <v>407</v>
      </c>
      <c r="M110" s="92" t="s">
        <v>332</v>
      </c>
      <c r="N110" s="92" t="s">
        <v>411</v>
      </c>
      <c r="O110" s="93" t="s">
        <v>412</v>
      </c>
      <c r="P110" s="94" t="s">
        <v>413</v>
      </c>
    </row>
    <row r="111" spans="1:16" ht="12.75" customHeight="1" thickBot="1" x14ac:dyDescent="0.25">
      <c r="A111" s="63" t="str">
        <f t="shared" si="18"/>
        <v>VSB 53 </v>
      </c>
      <c r="B111" s="5" t="str">
        <f t="shared" si="19"/>
        <v>II</v>
      </c>
      <c r="C111" s="63">
        <f t="shared" si="20"/>
        <v>55655.246299999999</v>
      </c>
      <c r="D111" s="23" t="str">
        <f t="shared" si="21"/>
        <v>vis</v>
      </c>
      <c r="E111" s="90">
        <f>VLOOKUP(C111,Active!C$21:E$955,3,FALSE)</f>
        <v>13492.544153009636</v>
      </c>
      <c r="F111" s="5" t="s">
        <v>97</v>
      </c>
      <c r="G111" s="23" t="str">
        <f t="shared" si="22"/>
        <v>55655.2463</v>
      </c>
      <c r="H111" s="63">
        <f t="shared" si="23"/>
        <v>-2092.5</v>
      </c>
      <c r="I111" s="91" t="s">
        <v>421</v>
      </c>
      <c r="J111" s="92" t="s">
        <v>422</v>
      </c>
      <c r="K111" s="91" t="s">
        <v>423</v>
      </c>
      <c r="L111" s="91" t="s">
        <v>389</v>
      </c>
      <c r="M111" s="92" t="s">
        <v>332</v>
      </c>
      <c r="N111" s="92" t="s">
        <v>411</v>
      </c>
      <c r="O111" s="93" t="s">
        <v>412</v>
      </c>
      <c r="P111" s="94" t="s">
        <v>413</v>
      </c>
    </row>
    <row r="112" spans="1:16" ht="12.75" customHeight="1" thickBot="1" x14ac:dyDescent="0.25">
      <c r="A112" s="63" t="str">
        <f t="shared" si="18"/>
        <v>VSB 53 </v>
      </c>
      <c r="B112" s="5" t="str">
        <f t="shared" si="19"/>
        <v>II</v>
      </c>
      <c r="C112" s="63">
        <f t="shared" si="20"/>
        <v>55667.341399999998</v>
      </c>
      <c r="D112" s="23" t="str">
        <f t="shared" si="21"/>
        <v>vis</v>
      </c>
      <c r="E112" s="90">
        <f>VLOOKUP(C112,Active!C$21:E$955,3,FALSE)</f>
        <v>13529.544098070986</v>
      </c>
      <c r="F112" s="5" t="s">
        <v>97</v>
      </c>
      <c r="G112" s="23" t="str">
        <f t="shared" si="22"/>
        <v>55667.3414</v>
      </c>
      <c r="H112" s="63">
        <f t="shared" si="23"/>
        <v>-2055.5</v>
      </c>
      <c r="I112" s="91" t="s">
        <v>424</v>
      </c>
      <c r="J112" s="92" t="s">
        <v>425</v>
      </c>
      <c r="K112" s="91" t="s">
        <v>426</v>
      </c>
      <c r="L112" s="91" t="s">
        <v>427</v>
      </c>
      <c r="M112" s="92" t="s">
        <v>332</v>
      </c>
      <c r="N112" s="92" t="s">
        <v>97</v>
      </c>
      <c r="O112" s="93" t="s">
        <v>428</v>
      </c>
      <c r="P112" s="94" t="s">
        <v>413</v>
      </c>
    </row>
    <row r="113" spans="1:16" ht="12.75" customHeight="1" thickBot="1" x14ac:dyDescent="0.25">
      <c r="A113" s="63" t="str">
        <f t="shared" si="18"/>
        <v>VSB 55 </v>
      </c>
      <c r="B113" s="5" t="str">
        <f t="shared" si="19"/>
        <v>II</v>
      </c>
      <c r="C113" s="63">
        <f t="shared" si="20"/>
        <v>56002.082199999997</v>
      </c>
      <c r="D113" s="23" t="str">
        <f t="shared" si="21"/>
        <v>vis</v>
      </c>
      <c r="E113" s="90">
        <f>VLOOKUP(C113,Active!C$21:E$955,3,FALSE)</f>
        <v>14553.544826448087</v>
      </c>
      <c r="F113" s="5" t="s">
        <v>97</v>
      </c>
      <c r="G113" s="23" t="str">
        <f t="shared" si="22"/>
        <v>56002.0822</v>
      </c>
      <c r="H113" s="63">
        <f t="shared" si="23"/>
        <v>-1031.5</v>
      </c>
      <c r="I113" s="91" t="s">
        <v>449</v>
      </c>
      <c r="J113" s="92" t="s">
        <v>450</v>
      </c>
      <c r="K113" s="91" t="s">
        <v>451</v>
      </c>
      <c r="L113" s="91" t="s">
        <v>331</v>
      </c>
      <c r="M113" s="92" t="s">
        <v>332</v>
      </c>
      <c r="N113" s="92" t="s">
        <v>411</v>
      </c>
      <c r="O113" s="93" t="s">
        <v>412</v>
      </c>
      <c r="P113" s="94" t="s">
        <v>452</v>
      </c>
    </row>
    <row r="114" spans="1:16" ht="12.75" customHeight="1" thickBot="1" x14ac:dyDescent="0.25">
      <c r="A114" s="63" t="str">
        <f t="shared" si="18"/>
        <v>VSB 55 </v>
      </c>
      <c r="B114" s="5" t="str">
        <f t="shared" si="19"/>
        <v>I</v>
      </c>
      <c r="C114" s="63">
        <f t="shared" si="20"/>
        <v>56002.243000000002</v>
      </c>
      <c r="D114" s="23" t="str">
        <f t="shared" si="21"/>
        <v>vis</v>
      </c>
      <c r="E114" s="90">
        <f>VLOOKUP(C114,Active!C$21:E$955,3,FALSE)</f>
        <v>14554.036727396906</v>
      </c>
      <c r="F114" s="5" t="s">
        <v>97</v>
      </c>
      <c r="G114" s="23" t="str">
        <f t="shared" si="22"/>
        <v>56002.2430</v>
      </c>
      <c r="H114" s="63">
        <f t="shared" si="23"/>
        <v>-1031</v>
      </c>
      <c r="I114" s="91" t="s">
        <v>453</v>
      </c>
      <c r="J114" s="92" t="s">
        <v>454</v>
      </c>
      <c r="K114" s="91" t="s">
        <v>455</v>
      </c>
      <c r="L114" s="91" t="s">
        <v>456</v>
      </c>
      <c r="M114" s="92" t="s">
        <v>332</v>
      </c>
      <c r="N114" s="92" t="s">
        <v>411</v>
      </c>
      <c r="O114" s="93" t="s">
        <v>412</v>
      </c>
      <c r="P114" s="94" t="s">
        <v>452</v>
      </c>
    </row>
    <row r="115" spans="1:16" ht="12.75" customHeight="1" thickBot="1" x14ac:dyDescent="0.25">
      <c r="A115" s="63" t="str">
        <f t="shared" si="18"/>
        <v>VSB 55 </v>
      </c>
      <c r="B115" s="5" t="str">
        <f t="shared" si="19"/>
        <v>I</v>
      </c>
      <c r="C115" s="63">
        <f t="shared" si="20"/>
        <v>56008.126199999999</v>
      </c>
      <c r="D115" s="23" t="str">
        <f t="shared" si="21"/>
        <v>vis</v>
      </c>
      <c r="E115" s="90">
        <f>VLOOKUP(C115,Active!C$21:E$955,3,FALSE)</f>
        <v>14572.033939225235</v>
      </c>
      <c r="F115" s="5" t="s">
        <v>97</v>
      </c>
      <c r="G115" s="23" t="str">
        <f t="shared" si="22"/>
        <v>56008.1262</v>
      </c>
      <c r="H115" s="63">
        <f t="shared" si="23"/>
        <v>-1013</v>
      </c>
      <c r="I115" s="91" t="s">
        <v>457</v>
      </c>
      <c r="J115" s="92" t="s">
        <v>458</v>
      </c>
      <c r="K115" s="91" t="s">
        <v>459</v>
      </c>
      <c r="L115" s="91" t="s">
        <v>217</v>
      </c>
      <c r="M115" s="92" t="s">
        <v>332</v>
      </c>
      <c r="N115" s="92" t="s">
        <v>97</v>
      </c>
      <c r="O115" s="93" t="s">
        <v>358</v>
      </c>
      <c r="P115" s="94" t="s">
        <v>452</v>
      </c>
    </row>
    <row r="116" spans="1:16" ht="12.75" customHeight="1" thickBot="1" x14ac:dyDescent="0.25">
      <c r="A116" s="63" t="str">
        <f t="shared" si="18"/>
        <v>VSB 55 </v>
      </c>
      <c r="B116" s="5" t="str">
        <f t="shared" si="19"/>
        <v>II</v>
      </c>
      <c r="C116" s="63">
        <f t="shared" si="20"/>
        <v>56008.294399999999</v>
      </c>
      <c r="D116" s="23" t="str">
        <f t="shared" si="21"/>
        <v>vis</v>
      </c>
      <c r="E116" s="90">
        <f>VLOOKUP(C116,Active!C$21:E$955,3,FALSE)</f>
        <v>14572.548477406757</v>
      </c>
      <c r="F116" s="5" t="s">
        <v>97</v>
      </c>
      <c r="G116" s="23" t="str">
        <f t="shared" si="22"/>
        <v>56008.2944</v>
      </c>
      <c r="H116" s="63">
        <f t="shared" si="23"/>
        <v>-1012.5</v>
      </c>
      <c r="I116" s="91" t="s">
        <v>460</v>
      </c>
      <c r="J116" s="92" t="s">
        <v>461</v>
      </c>
      <c r="K116" s="91" t="s">
        <v>462</v>
      </c>
      <c r="L116" s="91" t="s">
        <v>314</v>
      </c>
      <c r="M116" s="92" t="s">
        <v>332</v>
      </c>
      <c r="N116" s="92" t="s">
        <v>97</v>
      </c>
      <c r="O116" s="93" t="s">
        <v>358</v>
      </c>
      <c r="P116" s="94" t="s">
        <v>452</v>
      </c>
    </row>
    <row r="117" spans="1:16" ht="12.75" customHeight="1" thickBot="1" x14ac:dyDescent="0.25">
      <c r="A117" s="63" t="str">
        <f t="shared" si="18"/>
        <v>VSB 56 </v>
      </c>
      <c r="B117" s="5" t="str">
        <f t="shared" si="19"/>
        <v>II</v>
      </c>
      <c r="C117" s="63">
        <f t="shared" si="20"/>
        <v>56339.108200000002</v>
      </c>
      <c r="D117" s="23" t="str">
        <f t="shared" si="21"/>
        <v>vis</v>
      </c>
      <c r="E117" s="90">
        <f>VLOOKUP(C117,Active!C$21:E$955,3,FALSE)</f>
        <v>15584.53617701553</v>
      </c>
      <c r="F117" s="5" t="s">
        <v>97</v>
      </c>
      <c r="G117" s="23" t="str">
        <f t="shared" si="22"/>
        <v>56339.1082</v>
      </c>
      <c r="H117" s="63">
        <f t="shared" si="23"/>
        <v>-0.5</v>
      </c>
      <c r="I117" s="91" t="s">
        <v>480</v>
      </c>
      <c r="J117" s="92" t="s">
        <v>481</v>
      </c>
      <c r="K117" s="91" t="s">
        <v>482</v>
      </c>
      <c r="L117" s="91" t="s">
        <v>483</v>
      </c>
      <c r="M117" s="92" t="s">
        <v>332</v>
      </c>
      <c r="N117" s="92" t="s">
        <v>411</v>
      </c>
      <c r="O117" s="93" t="s">
        <v>412</v>
      </c>
      <c r="P117" s="94" t="s">
        <v>484</v>
      </c>
    </row>
    <row r="118" spans="1:16" ht="12.75" customHeight="1" thickBot="1" x14ac:dyDescent="0.25">
      <c r="A118" s="63" t="str">
        <f t="shared" si="18"/>
        <v>VSB 56 </v>
      </c>
      <c r="B118" s="5" t="str">
        <f t="shared" si="19"/>
        <v>I</v>
      </c>
      <c r="C118" s="63">
        <f t="shared" si="20"/>
        <v>56339.272199999999</v>
      </c>
      <c r="D118" s="23" t="str">
        <f t="shared" si="21"/>
        <v>vis</v>
      </c>
      <c r="E118" s="90">
        <f>VLOOKUP(C118,Active!C$21:E$955,3,FALSE)</f>
        <v>15585.037867037932</v>
      </c>
      <c r="F118" s="5" t="s">
        <v>97</v>
      </c>
      <c r="G118" s="23" t="str">
        <f t="shared" si="22"/>
        <v>56339.2722</v>
      </c>
      <c r="H118" s="63">
        <f t="shared" si="23"/>
        <v>0</v>
      </c>
      <c r="I118" s="91" t="s">
        <v>485</v>
      </c>
      <c r="J118" s="92" t="s">
        <v>486</v>
      </c>
      <c r="K118" s="91" t="s">
        <v>487</v>
      </c>
      <c r="L118" s="91" t="s">
        <v>258</v>
      </c>
      <c r="M118" s="92" t="s">
        <v>332</v>
      </c>
      <c r="N118" s="92" t="s">
        <v>411</v>
      </c>
      <c r="O118" s="93" t="s">
        <v>412</v>
      </c>
      <c r="P118" s="94" t="s">
        <v>484</v>
      </c>
    </row>
    <row r="119" spans="1:16" ht="12.75" customHeight="1" thickBot="1" x14ac:dyDescent="0.25">
      <c r="A119" s="63" t="str">
        <f t="shared" si="18"/>
        <v>VSB 59 </v>
      </c>
      <c r="B119" s="5" t="str">
        <f t="shared" si="19"/>
        <v>II</v>
      </c>
      <c r="C119" s="63">
        <f t="shared" si="20"/>
        <v>56694.118900000001</v>
      </c>
      <c r="D119" s="23" t="str">
        <f t="shared" si="21"/>
        <v>vis</v>
      </c>
      <c r="E119" s="90">
        <f>VLOOKUP(C119,Active!C$21:E$955,3,FALSE)</f>
        <v>16670.544262619864</v>
      </c>
      <c r="F119" s="5" t="s">
        <v>97</v>
      </c>
      <c r="G119" s="23" t="str">
        <f t="shared" si="22"/>
        <v>56694.1189</v>
      </c>
      <c r="H119" s="63">
        <f t="shared" si="23"/>
        <v>1085.5</v>
      </c>
      <c r="I119" s="91" t="s">
        <v>494</v>
      </c>
      <c r="J119" s="92" t="s">
        <v>495</v>
      </c>
      <c r="K119" s="91" t="s">
        <v>496</v>
      </c>
      <c r="L119" s="91" t="s">
        <v>407</v>
      </c>
      <c r="M119" s="92" t="s">
        <v>332</v>
      </c>
      <c r="N119" s="92" t="s">
        <v>411</v>
      </c>
      <c r="O119" s="93" t="s">
        <v>412</v>
      </c>
      <c r="P119" s="94" t="s">
        <v>497</v>
      </c>
    </row>
    <row r="120" spans="1:16" ht="12.75" customHeight="1" thickBot="1" x14ac:dyDescent="0.25">
      <c r="A120" s="63" t="str">
        <f t="shared" si="18"/>
        <v>VSB 59 </v>
      </c>
      <c r="B120" s="5" t="str">
        <f t="shared" si="19"/>
        <v>I</v>
      </c>
      <c r="C120" s="63">
        <f t="shared" si="20"/>
        <v>56694.280599999998</v>
      </c>
      <c r="D120" s="23" t="str">
        <f t="shared" si="21"/>
        <v>vis</v>
      </c>
      <c r="E120" s="90">
        <f>VLOOKUP(C120,Active!C$21:E$955,3,FALSE)</f>
        <v>16671.038916745609</v>
      </c>
      <c r="F120" s="5" t="s">
        <v>97</v>
      </c>
      <c r="G120" s="23" t="str">
        <f t="shared" si="22"/>
        <v>56694.2806</v>
      </c>
      <c r="H120" s="63">
        <f t="shared" si="23"/>
        <v>1086</v>
      </c>
      <c r="I120" s="91" t="s">
        <v>498</v>
      </c>
      <c r="J120" s="92" t="s">
        <v>499</v>
      </c>
      <c r="K120" s="91" t="s">
        <v>500</v>
      </c>
      <c r="L120" s="91" t="s">
        <v>477</v>
      </c>
      <c r="M120" s="92" t="s">
        <v>332</v>
      </c>
      <c r="N120" s="92" t="s">
        <v>411</v>
      </c>
      <c r="O120" s="93" t="s">
        <v>412</v>
      </c>
      <c r="P120" s="94" t="s">
        <v>497</v>
      </c>
    </row>
    <row r="121" spans="1:16" ht="12.75" customHeight="1" thickBot="1" x14ac:dyDescent="0.25">
      <c r="A121" s="63" t="str">
        <f t="shared" si="18"/>
        <v>VSB 59 </v>
      </c>
      <c r="B121" s="5" t="str">
        <f t="shared" si="19"/>
        <v>II</v>
      </c>
      <c r="C121" s="63">
        <f t="shared" si="20"/>
        <v>56710.136500000001</v>
      </c>
      <c r="D121" s="23" t="str">
        <f t="shared" si="21"/>
        <v>vis</v>
      </c>
      <c r="E121" s="90">
        <f>VLOOKUP(C121,Active!C$21:E$955,3,FALSE)</f>
        <v>16719.543470564793</v>
      </c>
      <c r="F121" s="5" t="s">
        <v>97</v>
      </c>
      <c r="G121" s="23" t="str">
        <f t="shared" si="22"/>
        <v>56710.1365</v>
      </c>
      <c r="H121" s="63">
        <f t="shared" si="23"/>
        <v>1134.5</v>
      </c>
      <c r="I121" s="91" t="s">
        <v>501</v>
      </c>
      <c r="J121" s="92" t="s">
        <v>502</v>
      </c>
      <c r="K121" s="91" t="s">
        <v>503</v>
      </c>
      <c r="L121" s="91" t="s">
        <v>504</v>
      </c>
      <c r="M121" s="92" t="s">
        <v>332</v>
      </c>
      <c r="N121" s="92" t="s">
        <v>505</v>
      </c>
      <c r="O121" s="93" t="s">
        <v>506</v>
      </c>
      <c r="P121" s="94" t="s">
        <v>497</v>
      </c>
    </row>
    <row r="122" spans="1:16" ht="12.75" customHeight="1" thickBot="1" x14ac:dyDescent="0.25">
      <c r="A122" s="63" t="str">
        <f t="shared" si="18"/>
        <v>VSB 59 </v>
      </c>
      <c r="B122" s="5" t="str">
        <f t="shared" si="19"/>
        <v>I</v>
      </c>
      <c r="C122" s="63">
        <f t="shared" si="20"/>
        <v>56710.2984</v>
      </c>
      <c r="D122" s="23" t="str">
        <f t="shared" si="21"/>
        <v>vis</v>
      </c>
      <c r="E122" s="90">
        <f>VLOOKUP(C122,Active!C$21:E$955,3,FALSE)</f>
        <v>16720.038736507649</v>
      </c>
      <c r="F122" s="5" t="s">
        <v>97</v>
      </c>
      <c r="G122" s="23" t="str">
        <f t="shared" si="22"/>
        <v>56710.2984</v>
      </c>
      <c r="H122" s="63">
        <f t="shared" si="23"/>
        <v>1135</v>
      </c>
      <c r="I122" s="91" t="s">
        <v>507</v>
      </c>
      <c r="J122" s="92" t="s">
        <v>508</v>
      </c>
      <c r="K122" s="91" t="s">
        <v>509</v>
      </c>
      <c r="L122" s="91" t="s">
        <v>254</v>
      </c>
      <c r="M122" s="92" t="s">
        <v>332</v>
      </c>
      <c r="N122" s="92" t="s">
        <v>505</v>
      </c>
      <c r="O122" s="93" t="s">
        <v>506</v>
      </c>
      <c r="P122" s="94" t="s">
        <v>497</v>
      </c>
    </row>
    <row r="123" spans="1:16" ht="12.75" customHeight="1" thickBot="1" x14ac:dyDescent="0.25">
      <c r="A123" s="63" t="str">
        <f t="shared" si="18"/>
        <v>BAVM 241 (=IBVS 6157) </v>
      </c>
      <c r="B123" s="5" t="str">
        <f t="shared" si="19"/>
        <v>I</v>
      </c>
      <c r="C123" s="63">
        <f t="shared" si="20"/>
        <v>57097.344100000002</v>
      </c>
      <c r="D123" s="23" t="str">
        <f t="shared" si="21"/>
        <v>vis</v>
      </c>
      <c r="E123" s="90">
        <f>VLOOKUP(C123,Active!C$21:E$955,3,FALSE)</f>
        <v>17904.044626184757</v>
      </c>
      <c r="F123" s="5" t="s">
        <v>97</v>
      </c>
      <c r="G123" s="23" t="str">
        <f t="shared" si="22"/>
        <v>57097.3441</v>
      </c>
      <c r="H123" s="63">
        <f t="shared" si="23"/>
        <v>2319</v>
      </c>
      <c r="I123" s="91" t="s">
        <v>517</v>
      </c>
      <c r="J123" s="92" t="s">
        <v>518</v>
      </c>
      <c r="K123" s="91" t="s">
        <v>519</v>
      </c>
      <c r="L123" s="91" t="s">
        <v>520</v>
      </c>
      <c r="M123" s="92" t="s">
        <v>332</v>
      </c>
      <c r="N123" s="92" t="s">
        <v>259</v>
      </c>
      <c r="O123" s="93" t="s">
        <v>260</v>
      </c>
      <c r="P123" s="94" t="s">
        <v>521</v>
      </c>
    </row>
    <row r="124" spans="1:16" ht="12.75" customHeight="1" thickBot="1" x14ac:dyDescent="0.25">
      <c r="A124" s="63" t="str">
        <f t="shared" si="18"/>
        <v>BAVM 241 (=IBVS 6157) </v>
      </c>
      <c r="B124" s="5" t="str">
        <f t="shared" si="19"/>
        <v>II</v>
      </c>
      <c r="C124" s="63">
        <f t="shared" si="20"/>
        <v>57097.507599999997</v>
      </c>
      <c r="D124" s="23" t="str">
        <f t="shared" si="21"/>
        <v>vis</v>
      </c>
      <c r="E124" s="90">
        <f>VLOOKUP(C124,Active!C$21:E$955,3,FALSE)</f>
        <v>17904.544786664403</v>
      </c>
      <c r="F124" s="5" t="s">
        <v>97</v>
      </c>
      <c r="G124" s="23" t="str">
        <f t="shared" si="22"/>
        <v>57097.5076</v>
      </c>
      <c r="H124" s="63">
        <f t="shared" si="23"/>
        <v>2319.5</v>
      </c>
      <c r="I124" s="91" t="s">
        <v>522</v>
      </c>
      <c r="J124" s="92" t="s">
        <v>523</v>
      </c>
      <c r="K124" s="91" t="s">
        <v>524</v>
      </c>
      <c r="L124" s="91" t="s">
        <v>520</v>
      </c>
      <c r="M124" s="92" t="s">
        <v>332</v>
      </c>
      <c r="N124" s="92" t="s">
        <v>259</v>
      </c>
      <c r="O124" s="93" t="s">
        <v>260</v>
      </c>
      <c r="P124" s="94" t="s">
        <v>521</v>
      </c>
    </row>
    <row r="125" spans="1:16" ht="12.75" customHeight="1" thickBot="1" x14ac:dyDescent="0.25">
      <c r="A125" s="63" t="str">
        <f t="shared" si="18"/>
        <v>BAVM 241 (=IBVS 6157) </v>
      </c>
      <c r="B125" s="5" t="str">
        <f t="shared" si="19"/>
        <v>II</v>
      </c>
      <c r="C125" s="63">
        <f t="shared" si="20"/>
        <v>57100.45</v>
      </c>
      <c r="D125" s="23" t="str">
        <f t="shared" si="21"/>
        <v>vis</v>
      </c>
      <c r="E125" s="90">
        <f>VLOOKUP(C125,Active!C$21:E$955,3,FALSE)</f>
        <v>17913.545839846975</v>
      </c>
      <c r="F125" s="5" t="s">
        <v>97</v>
      </c>
      <c r="G125" s="23" t="str">
        <f t="shared" si="22"/>
        <v>57100.45</v>
      </c>
      <c r="H125" s="63">
        <f t="shared" si="23"/>
        <v>2328.5</v>
      </c>
      <c r="I125" s="91" t="s">
        <v>525</v>
      </c>
      <c r="J125" s="92" t="s">
        <v>526</v>
      </c>
      <c r="K125" s="91" t="s">
        <v>527</v>
      </c>
      <c r="L125" s="91" t="s">
        <v>528</v>
      </c>
      <c r="M125" s="92" t="s">
        <v>332</v>
      </c>
      <c r="N125" s="92" t="s">
        <v>259</v>
      </c>
      <c r="O125" s="93" t="s">
        <v>260</v>
      </c>
      <c r="P125" s="94" t="s">
        <v>521</v>
      </c>
    </row>
    <row r="126" spans="1:16" ht="12.75" customHeight="1" thickBot="1" x14ac:dyDescent="0.25">
      <c r="A126" s="63" t="str">
        <f t="shared" si="18"/>
        <v>BAVM 241 (=IBVS 6157) </v>
      </c>
      <c r="B126" s="5" t="str">
        <f t="shared" si="19"/>
        <v>I</v>
      </c>
      <c r="C126" s="63">
        <f t="shared" si="20"/>
        <v>57100.610399999998</v>
      </c>
      <c r="D126" s="23" t="str">
        <f t="shared" si="21"/>
        <v>vis</v>
      </c>
      <c r="E126" s="90">
        <f>VLOOKUP(C126,Active!C$21:E$955,3,FALSE)</f>
        <v>17914.036517161578</v>
      </c>
      <c r="F126" s="5" t="s">
        <v>97</v>
      </c>
      <c r="G126" s="23" t="str">
        <f t="shared" si="22"/>
        <v>57100.6104</v>
      </c>
      <c r="H126" s="63">
        <f t="shared" si="23"/>
        <v>2329</v>
      </c>
      <c r="I126" s="91" t="s">
        <v>529</v>
      </c>
      <c r="J126" s="92" t="s">
        <v>530</v>
      </c>
      <c r="K126" s="91" t="s">
        <v>531</v>
      </c>
      <c r="L126" s="91" t="s">
        <v>532</v>
      </c>
      <c r="M126" s="92" t="s">
        <v>332</v>
      </c>
      <c r="N126" s="92" t="s">
        <v>259</v>
      </c>
      <c r="O126" s="93" t="s">
        <v>260</v>
      </c>
      <c r="P126" s="94" t="s">
        <v>521</v>
      </c>
    </row>
    <row r="127" spans="1:16" x14ac:dyDescent="0.2">
      <c r="B127" s="5"/>
      <c r="F127" s="5"/>
    </row>
    <row r="128" spans="1:1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</sheetData>
  <phoneticPr fontId="8" type="noConversion"/>
  <hyperlinks>
    <hyperlink ref="P84" r:id="rId1" display="http://www.konkoly.hu/cgi-bin/IBVS?5021" xr:uid="{00000000-0004-0000-0200-000000000000}"/>
    <hyperlink ref="P85" r:id="rId2" display="http://www.konkoly.hu/cgi-bin/IBVS?5021" xr:uid="{00000000-0004-0000-0200-000001000000}"/>
    <hyperlink ref="P86" r:id="rId3" display="http://www.konkoly.hu/cgi-bin/IBVS?5021" xr:uid="{00000000-0004-0000-0200-000002000000}"/>
    <hyperlink ref="P11" r:id="rId4" display="http://www.konkoly.hu/cgi-bin/IBVS?5021" xr:uid="{00000000-0004-0000-0200-000003000000}"/>
    <hyperlink ref="P88" r:id="rId5" display="http://www.konkoly.hu/cgi-bin/IBVS?5021" xr:uid="{00000000-0004-0000-0200-000004000000}"/>
    <hyperlink ref="P90" r:id="rId6" display="http://www.konkoly.hu/cgi-bin/IBVS?5021" xr:uid="{00000000-0004-0000-0200-000005000000}"/>
    <hyperlink ref="P14" r:id="rId7" display="http://www.bav-astro.de/sfs/BAVM_link.php?BAVMnr=172" xr:uid="{00000000-0004-0000-0200-000006000000}"/>
    <hyperlink ref="P15" r:id="rId8" display="http://www.bav-astro.de/sfs/BAVM_link.php?BAVMnr=172" xr:uid="{00000000-0004-0000-0200-000007000000}"/>
    <hyperlink ref="P99" r:id="rId9" display="http://vsolj.cetus-net.org/no43.pdf" xr:uid="{00000000-0004-0000-0200-000008000000}"/>
    <hyperlink ref="P100" r:id="rId10" display="http://vsolj.cetus-net.org/no43.pdf" xr:uid="{00000000-0004-0000-0200-000009000000}"/>
    <hyperlink ref="P101" r:id="rId11" display="http://vsolj.cetus-net.org/no44.pdf" xr:uid="{00000000-0004-0000-0200-00000A000000}"/>
    <hyperlink ref="P102" r:id="rId12" display="http://vsolj.cetus-net.org/no44.pdf" xr:uid="{00000000-0004-0000-0200-00000B000000}"/>
    <hyperlink ref="P16" r:id="rId13" display="http://www.konkoly.hu/cgi-bin/IBVS?5672" xr:uid="{00000000-0004-0000-0200-00000C000000}"/>
    <hyperlink ref="P103" r:id="rId14" display="http://vsolj.cetus-net.org/no44.pdf" xr:uid="{00000000-0004-0000-0200-00000D000000}"/>
    <hyperlink ref="P17" r:id="rId15" display="http://www.konkoly.hu/cgi-bin/IBVS?5653" xr:uid="{00000000-0004-0000-0200-00000E000000}"/>
    <hyperlink ref="P18" r:id="rId16" display="http://www.bav-astro.de/sfs/BAVM_link.php?BAVMnr=173" xr:uid="{00000000-0004-0000-0200-00000F000000}"/>
    <hyperlink ref="P19" r:id="rId17" display="http://www.bav-astro.de/sfs/BAVM_link.php?BAVMnr=173" xr:uid="{00000000-0004-0000-0200-000010000000}"/>
    <hyperlink ref="P20" r:id="rId18" display="http://www.konkoly.hu/cgi-bin/IBVS?5677" xr:uid="{00000000-0004-0000-0200-000011000000}"/>
    <hyperlink ref="P21" r:id="rId19" display="http://www.konkoly.hu/cgi-bin/IBVS?5713" xr:uid="{00000000-0004-0000-0200-000012000000}"/>
    <hyperlink ref="P22" r:id="rId20" display="http://www.konkoly.hu/cgi-bin/IBVS?5713" xr:uid="{00000000-0004-0000-0200-000013000000}"/>
    <hyperlink ref="P104" r:id="rId21" display="http://vsolj.cetus-net.org/no45.pdf" xr:uid="{00000000-0004-0000-0200-000014000000}"/>
    <hyperlink ref="P105" r:id="rId22" display="http://vsolj.cetus-net.org/no45.pdf" xr:uid="{00000000-0004-0000-0200-000015000000}"/>
    <hyperlink ref="P23" r:id="rId23" display="http://www.konkoly.hu/cgi-bin/IBVS?5814" xr:uid="{00000000-0004-0000-0200-000016000000}"/>
    <hyperlink ref="P106" r:id="rId24" display="http://vsolj.cetus-net.org/no45.pdf" xr:uid="{00000000-0004-0000-0200-000017000000}"/>
    <hyperlink ref="P107" r:id="rId25" display="http://www.konkoly.hu/cgi-bin/IBVS?5820" xr:uid="{00000000-0004-0000-0200-000018000000}"/>
    <hyperlink ref="P25" r:id="rId26" display="http://www.konkoly.hu/cgi-bin/IBVS?5870" xr:uid="{00000000-0004-0000-0200-000019000000}"/>
    <hyperlink ref="P108" r:id="rId27" display="http://vsolj.cetus-net.org/no48.pdf" xr:uid="{00000000-0004-0000-0200-00001A000000}"/>
    <hyperlink ref="P26" r:id="rId28" display="http://www.konkoly.hu/cgi-bin/IBVS?5871" xr:uid="{00000000-0004-0000-0200-00001B000000}"/>
    <hyperlink ref="P27" r:id="rId29" display="http://www.konkoly.hu/cgi-bin/IBVS?5929" xr:uid="{00000000-0004-0000-0200-00001C000000}"/>
    <hyperlink ref="P28" r:id="rId30" display="http://www.konkoly.hu/cgi-bin/IBVS?5894" xr:uid="{00000000-0004-0000-0200-00001D000000}"/>
    <hyperlink ref="P29" r:id="rId31" display="http://www.konkoly.hu/cgi-bin/IBVS?5894" xr:uid="{00000000-0004-0000-0200-00001E000000}"/>
    <hyperlink ref="P30" r:id="rId32" display="http://www.konkoly.hu/cgi-bin/IBVS?5938" xr:uid="{00000000-0004-0000-0200-00001F000000}"/>
    <hyperlink ref="P31" r:id="rId33" display="http://www.konkoly.hu/cgi-bin/IBVS?5894" xr:uid="{00000000-0004-0000-0200-000020000000}"/>
    <hyperlink ref="P32" r:id="rId34" display="http://www.konkoly.hu/cgi-bin/IBVS?5894" xr:uid="{00000000-0004-0000-0200-000021000000}"/>
    <hyperlink ref="P33" r:id="rId35" display="http://www.konkoly.hu/cgi-bin/IBVS?5974" xr:uid="{00000000-0004-0000-0200-000022000000}"/>
    <hyperlink ref="P34" r:id="rId36" display="http://www.konkoly.hu/cgi-bin/IBVS?5945" xr:uid="{00000000-0004-0000-0200-000023000000}"/>
    <hyperlink ref="P35" r:id="rId37" display="http://www.bav-astro.de/sfs/BAVM_link.php?BAVMnr=214" xr:uid="{00000000-0004-0000-0200-000024000000}"/>
    <hyperlink ref="P36" r:id="rId38" display="http://www.bav-astro.de/sfs/BAVM_link.php?BAVMnr=214" xr:uid="{00000000-0004-0000-0200-000025000000}"/>
    <hyperlink ref="P109" r:id="rId39" display="http://vsolj.cetus-net.org/vsoljno53.pdf" xr:uid="{00000000-0004-0000-0200-000026000000}"/>
    <hyperlink ref="P37" r:id="rId40" display="http://www.konkoly.hu/cgi-bin/IBVS?5992" xr:uid="{00000000-0004-0000-0200-000027000000}"/>
    <hyperlink ref="P110" r:id="rId41" display="http://vsolj.cetus-net.org/vsoljno53.pdf" xr:uid="{00000000-0004-0000-0200-000028000000}"/>
    <hyperlink ref="P111" r:id="rId42" display="http://vsolj.cetus-net.org/vsoljno53.pdf" xr:uid="{00000000-0004-0000-0200-000029000000}"/>
    <hyperlink ref="P112" r:id="rId43" display="http://vsolj.cetus-net.org/vsoljno53.pdf" xr:uid="{00000000-0004-0000-0200-00002A000000}"/>
    <hyperlink ref="P38" r:id="rId44" display="http://www.bav-astro.de/sfs/BAVM_link.php?BAVMnr=220" xr:uid="{00000000-0004-0000-0200-00002B000000}"/>
    <hyperlink ref="P39" r:id="rId45" display="http://www.konkoly.hu/cgi-bin/IBVS?5992" xr:uid="{00000000-0004-0000-0200-00002C000000}"/>
    <hyperlink ref="P40" r:id="rId46" display="http://www.bav-astro.de/sfs/BAVM_link.php?BAVMnr=220" xr:uid="{00000000-0004-0000-0200-00002D000000}"/>
    <hyperlink ref="P41" r:id="rId47" display="http://www.bav-astro.de/sfs/BAVM_link.php?BAVMnr=220" xr:uid="{00000000-0004-0000-0200-00002E000000}"/>
    <hyperlink ref="P42" r:id="rId48" display="http://www.konkoly.hu/cgi-bin/IBVS?6029" xr:uid="{00000000-0004-0000-0200-00002F000000}"/>
    <hyperlink ref="P113" r:id="rId49" display="http://vsolj.cetus-net.org/vsoljno55.pdf" xr:uid="{00000000-0004-0000-0200-000030000000}"/>
    <hyperlink ref="P114" r:id="rId50" display="http://vsolj.cetus-net.org/vsoljno55.pdf" xr:uid="{00000000-0004-0000-0200-000031000000}"/>
    <hyperlink ref="P115" r:id="rId51" display="http://vsolj.cetus-net.org/vsoljno55.pdf" xr:uid="{00000000-0004-0000-0200-000032000000}"/>
    <hyperlink ref="P116" r:id="rId52" display="http://vsolj.cetus-net.org/vsoljno55.pdf" xr:uid="{00000000-0004-0000-0200-000033000000}"/>
    <hyperlink ref="P43" r:id="rId53" display="http://www.bav-astro.de/sfs/BAVM_link.php?BAVMnr=228" xr:uid="{00000000-0004-0000-0200-000034000000}"/>
    <hyperlink ref="P44" r:id="rId54" display="http://www.bav-astro.de/sfs/BAVM_link.php?BAVMnr=228" xr:uid="{00000000-0004-0000-0200-000035000000}"/>
    <hyperlink ref="P45" r:id="rId55" display="http://www.konkoly.hu/cgi-bin/IBVS?6029" xr:uid="{00000000-0004-0000-0200-000036000000}"/>
    <hyperlink ref="P46" r:id="rId56" display="http://www.bav-astro.de/sfs/BAVM_link.php?BAVMnr=234" xr:uid="{00000000-0004-0000-0200-000037000000}"/>
    <hyperlink ref="P117" r:id="rId57" display="http://vsolj.cetus-net.org/vsoljno56.pdf" xr:uid="{00000000-0004-0000-0200-000038000000}"/>
    <hyperlink ref="P118" r:id="rId58" display="http://vsolj.cetus-net.org/vsoljno56.pdf" xr:uid="{00000000-0004-0000-0200-000039000000}"/>
    <hyperlink ref="P47" r:id="rId59" display="http://var.astro.cz/oejv/issues/oejv0160.pdf" xr:uid="{00000000-0004-0000-0200-00003A000000}"/>
    <hyperlink ref="P119" r:id="rId60" display="http://vsolj.cetus-net.org/vsoljno59.pdf" xr:uid="{00000000-0004-0000-0200-00003B000000}"/>
    <hyperlink ref="P120" r:id="rId61" display="http://vsolj.cetus-net.org/vsoljno59.pdf" xr:uid="{00000000-0004-0000-0200-00003C000000}"/>
    <hyperlink ref="P121" r:id="rId62" display="http://vsolj.cetus-net.org/vsoljno59.pdf" xr:uid="{00000000-0004-0000-0200-00003D000000}"/>
    <hyperlink ref="P122" r:id="rId63" display="http://vsolj.cetus-net.org/vsoljno59.pdf" xr:uid="{00000000-0004-0000-0200-00003E000000}"/>
    <hyperlink ref="P48" r:id="rId64" display="http://www.bav-astro.de/sfs/BAVM_link.php?BAVMnr=238" xr:uid="{00000000-0004-0000-0200-00003F000000}"/>
    <hyperlink ref="P49" r:id="rId65" display="http://www.bav-astro.de/sfs/BAVM_link.php?BAVMnr=238" xr:uid="{00000000-0004-0000-0200-000040000000}"/>
    <hyperlink ref="P123" r:id="rId66" display="http://www.bav-astro.de/sfs/BAVM_link.php?BAVMnr=241" xr:uid="{00000000-0004-0000-0200-000041000000}"/>
    <hyperlink ref="P124" r:id="rId67" display="http://www.bav-astro.de/sfs/BAVM_link.php?BAVMnr=241" xr:uid="{00000000-0004-0000-0200-000042000000}"/>
    <hyperlink ref="P125" r:id="rId68" display="http://www.bav-astro.de/sfs/BAVM_link.php?BAVMnr=241" xr:uid="{00000000-0004-0000-0200-000043000000}"/>
    <hyperlink ref="P126" r:id="rId69" display="http://www.bav-astro.de/sfs/BAVM_link.php?BAVMnr=241" xr:uid="{00000000-0004-0000-0200-000044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2024-01-30T04:26:08Z</dcterms:modified>
</cp:coreProperties>
</file>