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1490C48-35F5-40D5-8018-AAAB3A1328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/>
  <c r="G32" i="1"/>
  <c r="K32" i="1"/>
  <c r="D9" i="1"/>
  <c r="C9" i="1"/>
  <c r="Q32" i="1"/>
  <c r="E29" i="1"/>
  <c r="F29" i="1"/>
  <c r="G29" i="1"/>
  <c r="K29" i="1"/>
  <c r="E30" i="1"/>
  <c r="F30" i="1"/>
  <c r="G30" i="1"/>
  <c r="K30" i="1"/>
  <c r="E31" i="1"/>
  <c r="F31" i="1"/>
  <c r="G31" i="1"/>
  <c r="K31" i="1"/>
  <c r="C21" i="1"/>
  <c r="G21" i="1"/>
  <c r="I21" i="1"/>
  <c r="E21" i="1"/>
  <c r="F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Q29" i="1"/>
  <c r="Q30" i="1"/>
  <c r="Q31" i="1"/>
  <c r="Q24" i="1"/>
  <c r="Q25" i="1"/>
  <c r="Q26" i="1"/>
  <c r="Q27" i="1"/>
  <c r="Q28" i="1"/>
  <c r="Q23" i="1"/>
  <c r="Q22" i="1"/>
  <c r="F16" i="1"/>
  <c r="F17" i="1" s="1"/>
  <c r="C17" i="1"/>
  <c r="Q21" i="1"/>
  <c r="C11" i="1"/>
  <c r="C12" i="1"/>
  <c r="C16" i="1" l="1"/>
  <c r="D18" i="1" s="1"/>
  <c r="O23" i="1"/>
  <c r="O26" i="1"/>
  <c r="O30" i="1"/>
  <c r="O24" i="1"/>
  <c r="O28" i="1"/>
  <c r="O25" i="1"/>
  <c r="O29" i="1"/>
  <c r="O21" i="1"/>
  <c r="O31" i="1"/>
  <c r="O27" i="1"/>
  <c r="O32" i="1"/>
  <c r="C15" i="1"/>
  <c r="O22" i="1"/>
  <c r="C18" i="1" l="1"/>
  <c r="F18" i="1"/>
  <c r="F19" i="1" s="1"/>
</calcChain>
</file>

<file path=xl/sharedStrings.xml><?xml version="1.0" encoding="utf-8"?>
<sst xmlns="http://schemas.openxmlformats.org/spreadsheetml/2006/main" count="71" uniqueCount="53">
  <si>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</si>
  <si>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</si>
  <si>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</si>
  <si>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</si>
  <si>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</si>
  <si>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</si>
  <si>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</si>
  <si>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</si>
  <si>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</si>
  <si>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</si>
  <si>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</si>
  <si>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</si>
  <si>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</si>
  <si>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</si>
  <si>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</si>
  <si>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</si>
  <si>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</si>
  <si>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</si>
  <si>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</si>
  <si>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</si>
  <si>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</si>
  <si>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</si>
  <si>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</si>
  <si>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</si>
  <si>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</si>
  <si>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</si>
  <si>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</si>
  <si>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</si>
  <si>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</si>
  <si>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</si>
  <si>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</si>
  <si>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</si>
  <si>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</si>
  <si>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</si>
  <si>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</si>
  <si>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</si>
  <si>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</si>
  <si>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</si>
  <si>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</si>
  <si>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</si>
  <si>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</si>
  <si>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</si>
  <si>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FZ CVn / GSC 3027-0599</t>
  </si>
  <si>
    <t>EW</t>
  </si>
  <si>
    <t>IBVS 6029</t>
  </si>
  <si>
    <t>II:</t>
  </si>
  <si>
    <t>OEJV 0160</t>
  </si>
  <si>
    <t>I</t>
  </si>
  <si>
    <t>OEJV 0168</t>
  </si>
  <si>
    <t>II</t>
  </si>
  <si>
    <t>vis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</si>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</sst>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24" borderId="0" xfId="0" applyFill="1" applyAlignment="1"/>
    <xf numFmtId="0" fontId="0" fillId="25" borderId="0" xfId="0" applyFill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CVn - O-C Diagr.</a:t>
            </a:r>
          </a:p>
        </c:rich>
      </c:tx>
      <c:layout>
        <c:manualLayout>
          <c:xMode val="edge"/>
          <c:yMode val="edge"/>
          <c:x val="0.3949930458970792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1.8E-3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1.8E-3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12832</c:v>
                </c:pt>
                <c:pt idx="2">
                  <c:v>13938.5</c:v>
                </c:pt>
                <c:pt idx="3">
                  <c:v>14466</c:v>
                </c:pt>
                <c:pt idx="4">
                  <c:v>14466</c:v>
                </c:pt>
                <c:pt idx="5">
                  <c:v>14804</c:v>
                </c:pt>
                <c:pt idx="6">
                  <c:v>14804.5</c:v>
                </c:pt>
                <c:pt idx="7">
                  <c:v>14796</c:v>
                </c:pt>
                <c:pt idx="8">
                  <c:v>15973</c:v>
                </c:pt>
                <c:pt idx="9">
                  <c:v>15973.5</c:v>
                </c:pt>
                <c:pt idx="10">
                  <c:v>17025</c:v>
                </c:pt>
                <c:pt idx="11">
                  <c:v>17854.5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6F-4C15-8BE4-6815729BA0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1.8E-3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1.8E-3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12832</c:v>
                </c:pt>
                <c:pt idx="2">
                  <c:v>13938.5</c:v>
                </c:pt>
                <c:pt idx="3">
                  <c:v>14466</c:v>
                </c:pt>
                <c:pt idx="4">
                  <c:v>14466</c:v>
                </c:pt>
                <c:pt idx="5">
                  <c:v>14804</c:v>
                </c:pt>
                <c:pt idx="6">
                  <c:v>14804.5</c:v>
                </c:pt>
                <c:pt idx="7">
                  <c:v>14796</c:v>
                </c:pt>
                <c:pt idx="8">
                  <c:v>15973</c:v>
                </c:pt>
                <c:pt idx="9">
                  <c:v>15973.5</c:v>
                </c:pt>
                <c:pt idx="10">
                  <c:v>17025</c:v>
                </c:pt>
                <c:pt idx="11">
                  <c:v>17854.5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6F-4C15-8BE4-6815729BA0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1.8E-3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1.8E-3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12832</c:v>
                </c:pt>
                <c:pt idx="2">
                  <c:v>13938.5</c:v>
                </c:pt>
                <c:pt idx="3">
                  <c:v>14466</c:v>
                </c:pt>
                <c:pt idx="4">
                  <c:v>14466</c:v>
                </c:pt>
                <c:pt idx="5">
                  <c:v>14804</c:v>
                </c:pt>
                <c:pt idx="6">
                  <c:v>14804.5</c:v>
                </c:pt>
                <c:pt idx="7">
                  <c:v>14796</c:v>
                </c:pt>
                <c:pt idx="8">
                  <c:v>15973</c:v>
                </c:pt>
                <c:pt idx="9">
                  <c:v>15973.5</c:v>
                </c:pt>
                <c:pt idx="10">
                  <c:v>17025</c:v>
                </c:pt>
                <c:pt idx="11">
                  <c:v>17854.5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6F-4C15-8BE4-6815729BA0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1.8E-3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1.8E-3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12832</c:v>
                </c:pt>
                <c:pt idx="2">
                  <c:v>13938.5</c:v>
                </c:pt>
                <c:pt idx="3">
                  <c:v>14466</c:v>
                </c:pt>
                <c:pt idx="4">
                  <c:v>14466</c:v>
                </c:pt>
                <c:pt idx="5">
                  <c:v>14804</c:v>
                </c:pt>
                <c:pt idx="6">
                  <c:v>14804.5</c:v>
                </c:pt>
                <c:pt idx="7">
                  <c:v>14796</c:v>
                </c:pt>
                <c:pt idx="8">
                  <c:v>15973</c:v>
                </c:pt>
                <c:pt idx="9">
                  <c:v>15973.5</c:v>
                </c:pt>
                <c:pt idx="10">
                  <c:v>17025</c:v>
                </c:pt>
                <c:pt idx="11">
                  <c:v>17854.5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-0.22078000000328757</c:v>
                </c:pt>
                <c:pt idx="2">
                  <c:v>-0.24044000000139931</c:v>
                </c:pt>
                <c:pt idx="3">
                  <c:v>-0.25418000000354368</c:v>
                </c:pt>
                <c:pt idx="4">
                  <c:v>-0.25276000000303611</c:v>
                </c:pt>
                <c:pt idx="5">
                  <c:v>-0.24014999999781139</c:v>
                </c:pt>
                <c:pt idx="6">
                  <c:v>-0.24375999999756459</c:v>
                </c:pt>
                <c:pt idx="7">
                  <c:v>-0.24007999999594176</c:v>
                </c:pt>
                <c:pt idx="8">
                  <c:v>-0.25428999999712687</c:v>
                </c:pt>
                <c:pt idx="9">
                  <c:v>-0.25291000000288477</c:v>
                </c:pt>
                <c:pt idx="10">
                  <c:v>-0.26426999999966938</c:v>
                </c:pt>
                <c:pt idx="11">
                  <c:v>-0.27666999991197372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6F-4C15-8BE4-6815729BA0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1.8E-3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1.8E-3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12832</c:v>
                </c:pt>
                <c:pt idx="2">
                  <c:v>13938.5</c:v>
                </c:pt>
                <c:pt idx="3">
                  <c:v>14466</c:v>
                </c:pt>
                <c:pt idx="4">
                  <c:v>14466</c:v>
                </c:pt>
                <c:pt idx="5">
                  <c:v>14804</c:v>
                </c:pt>
                <c:pt idx="6">
                  <c:v>14804.5</c:v>
                </c:pt>
                <c:pt idx="7">
                  <c:v>14796</c:v>
                </c:pt>
                <c:pt idx="8">
                  <c:v>15973</c:v>
                </c:pt>
                <c:pt idx="9">
                  <c:v>15973.5</c:v>
                </c:pt>
                <c:pt idx="10">
                  <c:v>17025</c:v>
                </c:pt>
                <c:pt idx="11">
                  <c:v>17854.5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6F-4C15-8BE4-6815729BA0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1.8E-3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1.8E-3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12832</c:v>
                </c:pt>
                <c:pt idx="2">
                  <c:v>13938.5</c:v>
                </c:pt>
                <c:pt idx="3">
                  <c:v>14466</c:v>
                </c:pt>
                <c:pt idx="4">
                  <c:v>14466</c:v>
                </c:pt>
                <c:pt idx="5">
                  <c:v>14804</c:v>
                </c:pt>
                <c:pt idx="6">
                  <c:v>14804.5</c:v>
                </c:pt>
                <c:pt idx="7">
                  <c:v>14796</c:v>
                </c:pt>
                <c:pt idx="8">
                  <c:v>15973</c:v>
                </c:pt>
                <c:pt idx="9">
                  <c:v>15973.5</c:v>
                </c:pt>
                <c:pt idx="10">
                  <c:v>17025</c:v>
                </c:pt>
                <c:pt idx="11">
                  <c:v>17854.5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6F-4C15-8BE4-6815729BA0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1.8E-3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1.8E-3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12832</c:v>
                </c:pt>
                <c:pt idx="2">
                  <c:v>13938.5</c:v>
                </c:pt>
                <c:pt idx="3">
                  <c:v>14466</c:v>
                </c:pt>
                <c:pt idx="4">
                  <c:v>14466</c:v>
                </c:pt>
                <c:pt idx="5">
                  <c:v>14804</c:v>
                </c:pt>
                <c:pt idx="6">
                  <c:v>14804.5</c:v>
                </c:pt>
                <c:pt idx="7">
                  <c:v>14796</c:v>
                </c:pt>
                <c:pt idx="8">
                  <c:v>15973</c:v>
                </c:pt>
                <c:pt idx="9">
                  <c:v>15973.5</c:v>
                </c:pt>
                <c:pt idx="10">
                  <c:v>17025</c:v>
                </c:pt>
                <c:pt idx="11">
                  <c:v>17854.5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6F-4C15-8BE4-6815729BA0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12832</c:v>
                </c:pt>
                <c:pt idx="2">
                  <c:v>13938.5</c:v>
                </c:pt>
                <c:pt idx="3">
                  <c:v>14466</c:v>
                </c:pt>
                <c:pt idx="4">
                  <c:v>14466</c:v>
                </c:pt>
                <c:pt idx="5">
                  <c:v>14804</c:v>
                </c:pt>
                <c:pt idx="6">
                  <c:v>14804.5</c:v>
                </c:pt>
                <c:pt idx="7">
                  <c:v>14796</c:v>
                </c:pt>
                <c:pt idx="8">
                  <c:v>15973</c:v>
                </c:pt>
                <c:pt idx="9">
                  <c:v>15973.5</c:v>
                </c:pt>
                <c:pt idx="10">
                  <c:v>17025</c:v>
                </c:pt>
                <c:pt idx="11">
                  <c:v>17854.5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-0.10817944241240535</c:v>
                </c:pt>
                <c:pt idx="1">
                  <c:v>-0.22735094609054973</c:v>
                </c:pt>
                <c:pt idx="2">
                  <c:v>-0.23762707364820768</c:v>
                </c:pt>
                <c:pt idx="3">
                  <c:v>-0.2425259957328571</c:v>
                </c:pt>
                <c:pt idx="4">
                  <c:v>-0.2425259957328571</c:v>
                </c:pt>
                <c:pt idx="5">
                  <c:v>-0.24566502068946658</c:v>
                </c:pt>
                <c:pt idx="6">
                  <c:v>-0.24566966421750888</c:v>
                </c:pt>
                <c:pt idx="7">
                  <c:v>-0.24559072424078943</c:v>
                </c:pt>
                <c:pt idx="8">
                  <c:v>-0.25652158925241475</c:v>
                </c:pt>
                <c:pt idx="9">
                  <c:v>-0.25652623278045705</c:v>
                </c:pt>
                <c:pt idx="10">
                  <c:v>-0.26629157225345962</c:v>
                </c:pt>
                <c:pt idx="11">
                  <c:v>-0.27399518527567135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6F-4C15-8BE4-6815729BA0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12832</c:v>
                </c:pt>
                <c:pt idx="2">
                  <c:v>13938.5</c:v>
                </c:pt>
                <c:pt idx="3">
                  <c:v>14466</c:v>
                </c:pt>
                <c:pt idx="4">
                  <c:v>14466</c:v>
                </c:pt>
                <c:pt idx="5">
                  <c:v>14804</c:v>
                </c:pt>
                <c:pt idx="6">
                  <c:v>14804.5</c:v>
                </c:pt>
                <c:pt idx="7">
                  <c:v>14796</c:v>
                </c:pt>
                <c:pt idx="8">
                  <c:v>15973</c:v>
                </c:pt>
                <c:pt idx="9">
                  <c:v>15973.5</c:v>
                </c:pt>
                <c:pt idx="10">
                  <c:v>17025</c:v>
                </c:pt>
                <c:pt idx="11">
                  <c:v>17854.5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6F-4C15-8BE4-6815729BA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04600"/>
        <c:axId val="1"/>
      </c:scatterChart>
      <c:valAx>
        <c:axId val="594604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604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8303198887343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19050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5E0F80-3F49-9D05-D56D-15427005F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4" sqref="F1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42</v>
      </c>
    </row>
    <row r="2" spans="1:6">
      <c r="A2" t="s">
        <v>26</v>
      </c>
      <c r="B2" t="s">
        <v>43</v>
      </c>
      <c r="C2" s="3"/>
      <c r="D2" s="3"/>
    </row>
    <row r="3" spans="1:6" ht="13.5" thickBot="1"/>
    <row r="4" spans="1:6" ht="14.25" thickTop="1" thickBot="1">
      <c r="A4" s="5" t="s">
        <v>3</v>
      </c>
      <c r="C4" s="27" t="s">
        <v>40</v>
      </c>
      <c r="D4" s="28" t="s">
        <v>40</v>
      </c>
    </row>
    <row r="5" spans="1:6" ht="13.5" thickTop="1">
      <c r="A5" s="9" t="s">
        <v>31</v>
      </c>
      <c r="B5" s="10"/>
      <c r="C5" s="11">
        <v>-9.5</v>
      </c>
      <c r="D5" s="10" t="s">
        <v>32</v>
      </c>
    </row>
    <row r="6" spans="1:6">
      <c r="A6" s="5" t="s">
        <v>4</v>
      </c>
    </row>
    <row r="7" spans="1:6">
      <c r="A7" t="s">
        <v>5</v>
      </c>
      <c r="C7" s="44">
        <v>51404.856</v>
      </c>
      <c r="D7" s="29" t="s">
        <v>41</v>
      </c>
    </row>
    <row r="8" spans="1:6">
      <c r="A8" t="s">
        <v>6</v>
      </c>
      <c r="C8" s="44">
        <v>0.35833999999999999</v>
      </c>
      <c r="D8" s="29" t="s">
        <v>41</v>
      </c>
    </row>
    <row r="9" spans="1:6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21">
        <f ca="1">INTERCEPT(INDIRECT($D$9):G992,INDIRECT($C$9):F992)</f>
        <v>-0.10817944241240535</v>
      </c>
      <c r="D11" s="3"/>
      <c r="E11" s="10"/>
    </row>
    <row r="12" spans="1:6">
      <c r="A12" s="10" t="s">
        <v>19</v>
      </c>
      <c r="B12" s="10"/>
      <c r="C12" s="21">
        <f ca="1">SLOPE(INDIRECT($D$9):G992,INDIRECT($C$9):F992)</f>
        <v>-9.2870560846434222E-6</v>
      </c>
      <c r="D12" s="3"/>
      <c r="E12" s="10"/>
    </row>
    <row r="13" spans="1:6">
      <c r="A13" s="10" t="s">
        <v>21</v>
      </c>
      <c r="B13" s="10"/>
      <c r="C13" s="3" t="s">
        <v>16</v>
      </c>
    </row>
    <row r="14" spans="1:6">
      <c r="A14" s="10"/>
      <c r="B14" s="10"/>
      <c r="C14" s="10"/>
    </row>
    <row r="15" spans="1:6">
      <c r="A15" s="12" t="s">
        <v>20</v>
      </c>
      <c r="B15" s="10"/>
      <c r="C15" s="13">
        <f ca="1">(C7+C11)+(C8+C12)*INT(MAX(F21:F3533))</f>
        <v>57802.384369458254</v>
      </c>
      <c r="E15" s="14" t="s">
        <v>37</v>
      </c>
      <c r="F15" s="11">
        <v>1</v>
      </c>
    </row>
    <row r="16" spans="1:6">
      <c r="A16" s="16" t="s">
        <v>7</v>
      </c>
      <c r="B16" s="10"/>
      <c r="C16" s="17">
        <f ca="1">+C8+C12</f>
        <v>0.35833071294391533</v>
      </c>
      <c r="E16" s="14" t="s">
        <v>33</v>
      </c>
      <c r="F16" s="15">
        <f ca="1">NOW()+15018.5+$C$5/24</f>
        <v>60339.752509143516</v>
      </c>
    </row>
    <row r="17" spans="1:21" ht="13.5" thickBot="1">
      <c r="A17" s="14" t="s">
        <v>30</v>
      </c>
      <c r="B17" s="10"/>
      <c r="C17" s="10">
        <f>COUNT(C21:C2191)</f>
        <v>12</v>
      </c>
      <c r="E17" s="14" t="s">
        <v>38</v>
      </c>
      <c r="F17" s="15">
        <f ca="1">ROUND(2*(F16-$C$7)/$C$8,0)/2+F15</f>
        <v>24935</v>
      </c>
    </row>
    <row r="18" spans="1:21" ht="14.25" thickTop="1" thickBot="1">
      <c r="A18" s="16" t="s">
        <v>8</v>
      </c>
      <c r="B18" s="10"/>
      <c r="C18" s="19">
        <f ca="1">+C15</f>
        <v>57802.384369458254</v>
      </c>
      <c r="D18" s="20">
        <f ca="1">+C16</f>
        <v>0.35833071294391533</v>
      </c>
      <c r="E18" s="14" t="s">
        <v>39</v>
      </c>
      <c r="F18" s="23">
        <f ca="1">ROUND(2*(F16-$C$15)/$C$16,0)/2+F15</f>
        <v>7082</v>
      </c>
    </row>
    <row r="19" spans="1:21" ht="13.5" thickTop="1">
      <c r="E19" s="14" t="s">
        <v>34</v>
      </c>
      <c r="F19" s="18">
        <f ca="1">+$C$15+$C$16*F18-15018.5-$C$5/24</f>
        <v>45321.978311860395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50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>
      <c r="A21" t="s">
        <v>41</v>
      </c>
      <c r="C21" s="8">
        <f>C7</f>
        <v>51404.856</v>
      </c>
      <c r="D21" s="8" t="s">
        <v>16</v>
      </c>
      <c r="E21">
        <f t="shared" ref="E21:E28" si="0">+(C21-C$7)/C$8</f>
        <v>0</v>
      </c>
      <c r="F21">
        <f>ROUND(2*E21,0)/2</f>
        <v>0</v>
      </c>
      <c r="G21">
        <f t="shared" ref="G21:G28" si="1">+C21-(C$7+F21*C$8)</f>
        <v>0</v>
      </c>
      <c r="I21">
        <f>+G21</f>
        <v>0</v>
      </c>
      <c r="O21">
        <f t="shared" ref="O21:O28" ca="1" si="2">+C$11+C$12*$F21</f>
        <v>-0.10817944241240535</v>
      </c>
      <c r="Q21" s="2">
        <f t="shared" ref="Q21:Q28" si="3">+C21-15018.5</f>
        <v>36386.356</v>
      </c>
    </row>
    <row r="22" spans="1:21">
      <c r="A22" s="30" t="s">
        <v>44</v>
      </c>
      <c r="B22" s="31" t="s">
        <v>45</v>
      </c>
      <c r="C22" s="30">
        <v>56002.854099999997</v>
      </c>
      <c r="D22" s="30">
        <v>4.0000000000000002E-4</v>
      </c>
      <c r="E22">
        <f t="shared" si="0"/>
        <v>12831.383881230109</v>
      </c>
      <c r="F22" s="43">
        <f t="shared" ref="F22:F31" si="4">ROUND(2*E22,0)/2+0.5</f>
        <v>12832</v>
      </c>
      <c r="G22">
        <f t="shared" si="1"/>
        <v>-0.22078000000328757</v>
      </c>
      <c r="K22">
        <f t="shared" ref="K22:K31" si="5">+G22</f>
        <v>-0.22078000000328757</v>
      </c>
      <c r="O22">
        <f t="shared" ca="1" si="2"/>
        <v>-0.22735094609054973</v>
      </c>
      <c r="Q22" s="2">
        <f t="shared" si="3"/>
        <v>40984.354099999997</v>
      </c>
    </row>
    <row r="23" spans="1:21">
      <c r="A23" s="32" t="s">
        <v>46</v>
      </c>
      <c r="B23" s="33" t="s">
        <v>47</v>
      </c>
      <c r="C23" s="34">
        <v>56399.337650000001</v>
      </c>
      <c r="D23" s="34">
        <v>1.8E-3</v>
      </c>
      <c r="E23">
        <f t="shared" si="0"/>
        <v>13937.829017134569</v>
      </c>
      <c r="F23" s="43">
        <f t="shared" si="4"/>
        <v>13938.5</v>
      </c>
      <c r="G23">
        <f t="shared" si="1"/>
        <v>-0.24044000000139931</v>
      </c>
      <c r="K23">
        <f t="shared" si="5"/>
        <v>-0.24044000000139931</v>
      </c>
      <c r="O23">
        <f t="shared" ca="1" si="2"/>
        <v>-0.23762707364820768</v>
      </c>
      <c r="Q23" s="2">
        <f t="shared" si="3"/>
        <v>41380.837650000001</v>
      </c>
    </row>
    <row r="24" spans="1:21">
      <c r="A24" s="34" t="s">
        <v>48</v>
      </c>
      <c r="B24" s="33" t="s">
        <v>47</v>
      </c>
      <c r="C24" s="35">
        <v>56588.348259999999</v>
      </c>
      <c r="D24" s="34">
        <v>8.9999999999999998E-4</v>
      </c>
      <c r="E24">
        <f t="shared" si="0"/>
        <v>14465.290673661882</v>
      </c>
      <c r="F24" s="43">
        <f t="shared" si="4"/>
        <v>14466</v>
      </c>
      <c r="G24">
        <f t="shared" si="1"/>
        <v>-0.25418000000354368</v>
      </c>
      <c r="K24">
        <f t="shared" si="5"/>
        <v>-0.25418000000354368</v>
      </c>
      <c r="O24">
        <f t="shared" ca="1" si="2"/>
        <v>-0.2425259957328571</v>
      </c>
      <c r="Q24" s="2">
        <f t="shared" si="3"/>
        <v>41569.848259999999</v>
      </c>
    </row>
    <row r="25" spans="1:21">
      <c r="A25" s="34" t="s">
        <v>48</v>
      </c>
      <c r="B25" s="33" t="s">
        <v>47</v>
      </c>
      <c r="C25" s="35">
        <v>56588.349679999999</v>
      </c>
      <c r="D25" s="34">
        <v>8.9999999999999998E-4</v>
      </c>
      <c r="E25">
        <f t="shared" si="0"/>
        <v>14465.294636378858</v>
      </c>
      <c r="F25" s="43">
        <f t="shared" si="4"/>
        <v>14466</v>
      </c>
      <c r="G25">
        <f t="shared" si="1"/>
        <v>-0.25276000000303611</v>
      </c>
      <c r="K25">
        <f t="shared" si="5"/>
        <v>-0.25276000000303611</v>
      </c>
      <c r="O25">
        <f t="shared" ca="1" si="2"/>
        <v>-0.2425259957328571</v>
      </c>
      <c r="Q25" s="2">
        <f t="shared" si="3"/>
        <v>41569.849679999999</v>
      </c>
    </row>
    <row r="26" spans="1:21">
      <c r="A26" s="34" t="s">
        <v>48</v>
      </c>
      <c r="B26" s="33" t="s">
        <v>49</v>
      </c>
      <c r="C26" s="35">
        <v>56709.481209999998</v>
      </c>
      <c r="D26" s="34">
        <v>2.9999999999999997E-4</v>
      </c>
      <c r="E26">
        <f t="shared" si="0"/>
        <v>14803.32982642183</v>
      </c>
      <c r="F26" s="43">
        <f t="shared" si="4"/>
        <v>14804</v>
      </c>
      <c r="G26">
        <f t="shared" si="1"/>
        <v>-0.24014999999781139</v>
      </c>
      <c r="K26">
        <f t="shared" si="5"/>
        <v>-0.24014999999781139</v>
      </c>
      <c r="O26">
        <f t="shared" ca="1" si="2"/>
        <v>-0.24566502068946658</v>
      </c>
      <c r="Q26" s="2">
        <f t="shared" si="3"/>
        <v>41690.981209999998</v>
      </c>
    </row>
    <row r="27" spans="1:21">
      <c r="A27" s="34" t="s">
        <v>48</v>
      </c>
      <c r="B27" s="33" t="s">
        <v>47</v>
      </c>
      <c r="C27" s="35">
        <v>56709.656770000001</v>
      </c>
      <c r="D27" s="34">
        <v>2.9999999999999997E-4</v>
      </c>
      <c r="E27">
        <f t="shared" si="0"/>
        <v>14803.819752190662</v>
      </c>
      <c r="F27" s="43">
        <f t="shared" si="4"/>
        <v>14804.5</v>
      </c>
      <c r="G27">
        <f t="shared" si="1"/>
        <v>-0.24375999999756459</v>
      </c>
      <c r="K27">
        <f t="shared" si="5"/>
        <v>-0.24375999999756459</v>
      </c>
      <c r="O27">
        <f t="shared" ca="1" si="2"/>
        <v>-0.24566966421750888</v>
      </c>
      <c r="Q27" s="2">
        <f t="shared" si="3"/>
        <v>41691.156770000001</v>
      </c>
    </row>
    <row r="28" spans="1:21">
      <c r="A28" s="34" t="s">
        <v>48</v>
      </c>
      <c r="B28" s="33" t="s">
        <v>49</v>
      </c>
      <c r="C28" s="35">
        <v>56706.614560000002</v>
      </c>
      <c r="D28" s="34">
        <v>4.0000000000000002E-4</v>
      </c>
      <c r="E28">
        <f t="shared" si="0"/>
        <v>14795.330021767042</v>
      </c>
      <c r="F28" s="43">
        <f t="shared" si="4"/>
        <v>14796</v>
      </c>
      <c r="G28">
        <f t="shared" si="1"/>
        <v>-0.24007999999594176</v>
      </c>
      <c r="K28">
        <f t="shared" si="5"/>
        <v>-0.24007999999594176</v>
      </c>
      <c r="O28">
        <f t="shared" ca="1" si="2"/>
        <v>-0.24559072424078943</v>
      </c>
      <c r="Q28" s="2">
        <f t="shared" si="3"/>
        <v>41688.114560000002</v>
      </c>
    </row>
    <row r="29" spans="1:21">
      <c r="A29" s="36" t="s">
        <v>51</v>
      </c>
      <c r="B29" s="37" t="s">
        <v>49</v>
      </c>
      <c r="C29" s="38">
        <v>57128.366529999999</v>
      </c>
      <c r="D29" s="38">
        <v>2.9999999999999997E-4</v>
      </c>
      <c r="E29">
        <f>+(C29-C$7)/C$8</f>
        <v>15972.290366690851</v>
      </c>
      <c r="F29" s="43">
        <f t="shared" si="4"/>
        <v>15973</v>
      </c>
      <c r="G29">
        <f>+C29-(C$7+F29*C$8)</f>
        <v>-0.25428999999712687</v>
      </c>
      <c r="K29">
        <f t="shared" si="5"/>
        <v>-0.25428999999712687</v>
      </c>
      <c r="O29">
        <f ca="1">+C$11+C$12*$F29</f>
        <v>-0.25652158925241475</v>
      </c>
      <c r="Q29" s="2">
        <f>+C29-15018.5</f>
        <v>42109.866529999999</v>
      </c>
    </row>
    <row r="30" spans="1:21">
      <c r="A30" s="36" t="s">
        <v>51</v>
      </c>
      <c r="B30" s="37" t="s">
        <v>47</v>
      </c>
      <c r="C30" s="38">
        <v>57128.547079999997</v>
      </c>
      <c r="D30" s="38">
        <v>2.9999999999999997E-4</v>
      </c>
      <c r="E30">
        <f>+(C30-C$7)/C$8</f>
        <v>15972.794217781986</v>
      </c>
      <c r="F30" s="43">
        <f t="shared" si="4"/>
        <v>15973.5</v>
      </c>
      <c r="G30">
        <f>+C30-(C$7+F30*C$8)</f>
        <v>-0.25291000000288477</v>
      </c>
      <c r="K30">
        <f t="shared" si="5"/>
        <v>-0.25291000000288477</v>
      </c>
      <c r="O30">
        <f ca="1">+C$11+C$12*$F30</f>
        <v>-0.25652623278045705</v>
      </c>
      <c r="Q30" s="2">
        <f>+C30-15018.5</f>
        <v>42110.047079999997</v>
      </c>
    </row>
    <row r="31" spans="1:21">
      <c r="A31" s="36" t="s">
        <v>51</v>
      </c>
      <c r="B31" s="37" t="s">
        <v>49</v>
      </c>
      <c r="C31" s="38">
        <v>57505.33023</v>
      </c>
      <c r="D31" s="38">
        <v>6.9999999999999999E-4</v>
      </c>
      <c r="E31">
        <f>+(C31-C$7)/C$8</f>
        <v>17024.262516046212</v>
      </c>
      <c r="F31" s="43">
        <f t="shared" si="4"/>
        <v>17025</v>
      </c>
      <c r="G31">
        <f>+C31-(C$7+F31*C$8)</f>
        <v>-0.26426999999966938</v>
      </c>
      <c r="K31">
        <f t="shared" si="5"/>
        <v>-0.26426999999966938</v>
      </c>
      <c r="O31">
        <f ca="1">+C$11+C$12*$F31</f>
        <v>-0.26629157225345962</v>
      </c>
      <c r="Q31" s="2">
        <f>+C31-15018.5</f>
        <v>42486.83023</v>
      </c>
    </row>
    <row r="32" spans="1:21">
      <c r="A32" s="39" t="s">
        <v>52</v>
      </c>
      <c r="B32" s="40" t="s">
        <v>47</v>
      </c>
      <c r="C32" s="41">
        <v>57802.560860000085</v>
      </c>
      <c r="D32" s="41">
        <v>5.9999999999999995E-4</v>
      </c>
      <c r="E32">
        <f>+(C32-C$7)/C$8</f>
        <v>17853.727912039085</v>
      </c>
      <c r="F32" s="42">
        <f>ROUND(2*E32,0)/2+1</f>
        <v>17854.5</v>
      </c>
      <c r="G32">
        <f>+C32-(C$7+F32*C$8)</f>
        <v>-0.27666999991197372</v>
      </c>
      <c r="K32">
        <f>+G32</f>
        <v>-0.27666999991197372</v>
      </c>
      <c r="O32">
        <f ca="1">+C$11+C$12*$F32</f>
        <v>-0.27399518527567135</v>
      </c>
      <c r="Q32" s="2">
        <f>+C32-15018.5</f>
        <v>42784.060860000085</v>
      </c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2:D32" name="Range1"/>
  </protectedRanges>
  <phoneticPr fontId="7" type="noConversion"/>
  <hyperlinks>
    <hyperlink ref="H1126" r:id="rId1" display="http://vsolj.cetus-net.org/bulletin.html"/>
  </hyperlinks>
  <pageMargins left="0.75" right="0.75" top="1" bottom="1" header="0.5" footer="0.5"/>
  <pageSetup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2024-01-30T05:03:36Z</dcterms:modified>
</cp:coreProperties>
</file>