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CCEE8D-331C-4E99-B502-FDA373921F9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/>
  <c r="G22" i="1" s="1"/>
  <c r="K22" i="1" s="1"/>
  <c r="D9" i="1"/>
  <c r="E9" i="1"/>
  <c r="F16" i="1"/>
  <c r="F17" i="1" s="1"/>
  <c r="C17" i="1"/>
  <c r="Q21" i="1"/>
  <c r="E21" i="1"/>
  <c r="F21" i="1"/>
  <c r="G21" i="1" s="1"/>
  <c r="I21" i="1" s="1"/>
  <c r="C12" i="1"/>
  <c r="C11" i="1"/>
  <c r="O22" i="1" l="1"/>
  <c r="C15" i="1"/>
  <c r="F18" i="1" s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<sst xmlns="http://schemas.openxmlformats.org/spreadsheetml/2006/main" count="56" uniqueCount="51">
  <si>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</si>
  <si>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</si>
  <si>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</si>
  <si>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</si>
  <si>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</si>
  <si>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</si>
  <si>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</si>
  <si>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</si>
  <si>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</si>
  <si>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</si>
  <si>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</si>
  <si>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</si>
  <si>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</si>
  <si>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</si>
  <si>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</si>
  <si>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</si>
  <si>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</si>
  <si>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</si>
  <si>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</si>
  <si>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</si>
  <si>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</si>
  <si>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</si>
  <si>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</si>
  <si>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</si>
  <si>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</si>
  <si>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</si>
  <si>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</si>
  <si>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</si>
  <si>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</si>
  <si>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</si>
  <si>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</si>
  <si>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</si>
  <si>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</si>
  <si>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</si>
  <si>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</si>
  <si>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</si>
  <si>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</si>
  <si>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</si>
  <si>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</si>
  <si>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</si>
  <si>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</si>
  <si>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</si>
  <si>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GH CVn</t>
  </si>
  <si>
    <t>2013a</t>
  </si>
  <si>
    <t>G3030-1103</t>
  </si>
  <si>
    <t>EW</t>
  </si>
  <si>
    <t>pr_0</t>
  </si>
  <si>
    <t>~</t>
  </si>
  <si>
    <t>GH CVn / GSC 3030-1103</t>
  </si>
  <si>
    <t>GCVS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</si>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</sst>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CVn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D0-485C-B618-4B25F5C1F8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D0-485C-B618-4B25F5C1F8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D0-485C-B618-4B25F5C1F8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4.4199999974807724E-3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D0-485C-B618-4B25F5C1F8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D0-485C-B618-4B25F5C1F8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D0-485C-B618-4B25F5C1F8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D0-485C-B618-4B25F5C1F8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4.4199999974807724E-3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D0-485C-B618-4B25F5C1F8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15893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D0-485C-B618-4B25F5C1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21216"/>
        <c:axId val="1"/>
      </c:scatterChart>
      <c:valAx>
        <c:axId val="71962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62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68AD87-9B69-A277-B153-1452271F2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42</v>
      </c>
      <c r="G1" s="31" t="s">
        <v>43</v>
      </c>
      <c r="H1" s="35"/>
      <c r="I1" s="36" t="s">
        <v>44</v>
      </c>
      <c r="J1" s="37" t="s">
        <v>42</v>
      </c>
      <c r="K1" s="38">
        <v>13.592000000000001</v>
      </c>
      <c r="L1" s="39">
        <v>41.495650000000005</v>
      </c>
      <c r="M1" s="40">
        <v>51396.623</v>
      </c>
      <c r="N1" s="40">
        <v>0.38135999999999998</v>
      </c>
      <c r="O1" s="41" t="s">
        <v>45</v>
      </c>
      <c r="P1" s="42">
        <v>13.1</v>
      </c>
      <c r="Q1" s="42">
        <v>13.4</v>
      </c>
      <c r="R1" s="43" t="s">
        <v>46</v>
      </c>
      <c r="S1" s="44" t="s">
        <v>47</v>
      </c>
    </row>
    <row r="2" spans="1:19" x14ac:dyDescent="0.2">
      <c r="A2" t="s">
        <v>24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51396.623</v>
      </c>
      <c r="D4" s="28">
        <v>0.38135999999999998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8">
        <v>51396.623</v>
      </c>
      <c r="D7" s="29" t="s">
        <v>49</v>
      </c>
    </row>
    <row r="8" spans="1:19" x14ac:dyDescent="0.2">
      <c r="A8" t="s">
        <v>4</v>
      </c>
      <c r="C8" s="48">
        <v>0.38135999999999998</v>
      </c>
      <c r="D8" s="29" t="s">
        <v>49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2.7810985952814274E-7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57457.581899999997</v>
      </c>
      <c r="E15" s="14" t="s">
        <v>35</v>
      </c>
      <c r="F15" s="32">
        <v>1</v>
      </c>
    </row>
    <row r="16" spans="1:19" x14ac:dyDescent="0.2">
      <c r="A16" s="16" t="s">
        <v>5</v>
      </c>
      <c r="B16" s="10"/>
      <c r="C16" s="17">
        <f ca="1">+C8+C12</f>
        <v>0.38136027810985951</v>
      </c>
      <c r="E16" s="14" t="s">
        <v>31</v>
      </c>
      <c r="F16" s="33">
        <f ca="1">NOW()+15018.5+$C$5/24</f>
        <v>60339.755670370367</v>
      </c>
    </row>
    <row r="17" spans="1:21" ht="13.5" thickBot="1" x14ac:dyDescent="0.25">
      <c r="A17" s="14" t="s">
        <v>28</v>
      </c>
      <c r="B17" s="10"/>
      <c r="C17" s="10">
        <f>COUNT(C21:C2191)</f>
        <v>2</v>
      </c>
      <c r="E17" s="14" t="s">
        <v>36</v>
      </c>
      <c r="F17" s="15">
        <f ca="1">ROUND(2*(F16-$C$7)/$C$8,0)/2+F15</f>
        <v>23451.5</v>
      </c>
    </row>
    <row r="18" spans="1:21" ht="14.25" thickTop="1" thickBot="1" x14ac:dyDescent="0.25">
      <c r="A18" s="16" t="s">
        <v>6</v>
      </c>
      <c r="B18" s="10"/>
      <c r="C18" s="19">
        <f ca="1">+C15</f>
        <v>57457.581899999997</v>
      </c>
      <c r="D18" s="20">
        <f ca="1">+C16</f>
        <v>0.38136027810985951</v>
      </c>
      <c r="E18" s="14" t="s">
        <v>37</v>
      </c>
      <c r="F18" s="23">
        <f ca="1">ROUND(2*(F16-$C$15)/$C$16,0)/2+F15</f>
        <v>7558.5</v>
      </c>
    </row>
    <row r="19" spans="1:21" ht="13.5" thickTop="1" x14ac:dyDescent="0.2">
      <c r="E19" s="14" t="s">
        <v>32</v>
      </c>
      <c r="F19" s="18">
        <f ca="1">+$C$15+$C$16*F18-15018.5-$C$5/24</f>
        <v>45321.98939542671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49</v>
      </c>
      <c r="C21" s="8">
        <v>51396.623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36378.123</v>
      </c>
    </row>
    <row r="22" spans="1:21" x14ac:dyDescent="0.2">
      <c r="A22" s="45" t="s">
        <v>50</v>
      </c>
      <c r="B22" s="46" t="s">
        <v>0</v>
      </c>
      <c r="C22" s="47">
        <v>57457.581899999997</v>
      </c>
      <c r="D22" s="47">
        <v>4.0000000000000002E-4</v>
      </c>
      <c r="E22">
        <f>+(C22-C$7)/C$8</f>
        <v>15893.011590098589</v>
      </c>
      <c r="F22">
        <f>ROUND(2*E22,0)/2</f>
        <v>15893</v>
      </c>
      <c r="G22">
        <f>+C22-(C$7+F22*C$8)</f>
        <v>4.4199999974807724E-3</v>
      </c>
      <c r="K22">
        <f>+G22</f>
        <v>4.4199999974807724E-3</v>
      </c>
      <c r="O22">
        <f ca="1">+C$11+C$12*$F22</f>
        <v>4.4199999974807724E-3</v>
      </c>
      <c r="Q22" s="2">
        <f>+C22-15018.5</f>
        <v>42439.081899999997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110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2024-01-30T05:08:09Z</dcterms:modified>
</cp:coreProperties>
</file>