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F125A79-9329-4252-AF23-EB7CA1FE50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28" i="1" l="1"/>
  <c r="Q121" i="1"/>
  <c r="D9" i="1"/>
  <c r="C9" i="1"/>
  <c r="Q118" i="1"/>
  <c r="Q116" i="1"/>
  <c r="Q113" i="1"/>
  <c r="Q107" i="1"/>
  <c r="Q96" i="1"/>
  <c r="Q95" i="1"/>
  <c r="Q90" i="1"/>
  <c r="Q64" i="1"/>
  <c r="Q27" i="1"/>
  <c r="Q26" i="1"/>
  <c r="Q25" i="1"/>
  <c r="Q24" i="1"/>
  <c r="Q23" i="1"/>
  <c r="Q22" i="1"/>
  <c r="Q21" i="1"/>
  <c r="G94" i="2"/>
  <c r="C94" i="2"/>
  <c r="G93" i="2"/>
  <c r="C93" i="2"/>
  <c r="G92" i="2"/>
  <c r="C92" i="2"/>
  <c r="G91" i="2"/>
  <c r="C91" i="2"/>
  <c r="G90" i="2"/>
  <c r="C90" i="2"/>
  <c r="G110" i="2"/>
  <c r="C110" i="2"/>
  <c r="G89" i="2"/>
  <c r="C89" i="2"/>
  <c r="G88" i="2"/>
  <c r="C88" i="2"/>
  <c r="G109" i="2"/>
  <c r="C109" i="2"/>
  <c r="G87" i="2"/>
  <c r="C87" i="2"/>
  <c r="G108" i="2"/>
  <c r="C108" i="2"/>
  <c r="G86" i="2"/>
  <c r="C86" i="2"/>
  <c r="G85" i="2"/>
  <c r="C85" i="2"/>
  <c r="G107" i="2"/>
  <c r="C107" i="2"/>
  <c r="G84" i="2"/>
  <c r="C84" i="2"/>
  <c r="G83" i="2"/>
  <c r="C83" i="2"/>
  <c r="G82" i="2"/>
  <c r="C82" i="2"/>
  <c r="G81" i="2"/>
  <c r="C81" i="2"/>
  <c r="G80" i="2"/>
  <c r="C80" i="2"/>
  <c r="G106" i="2"/>
  <c r="C106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105" i="2"/>
  <c r="C105" i="2"/>
  <c r="G104" i="2"/>
  <c r="C104" i="2"/>
  <c r="G71" i="2"/>
  <c r="C71" i="2"/>
  <c r="G70" i="2"/>
  <c r="C70" i="2"/>
  <c r="G69" i="2"/>
  <c r="C69" i="2"/>
  <c r="G68" i="2"/>
  <c r="C68" i="2"/>
  <c r="G103" i="2"/>
  <c r="C103" i="2"/>
  <c r="G67" i="2"/>
  <c r="C67" i="2"/>
  <c r="G66" i="2"/>
  <c r="C66" i="2"/>
  <c r="G65" i="2"/>
  <c r="C65" i="2"/>
  <c r="E86" i="1"/>
  <c r="E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102" i="2"/>
  <c r="C102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110" i="2"/>
  <c r="B110" i="2"/>
  <c r="D110" i="2"/>
  <c r="A110" i="2"/>
  <c r="H89" i="2"/>
  <c r="B89" i="2"/>
  <c r="D89" i="2"/>
  <c r="A89" i="2"/>
  <c r="H88" i="2"/>
  <c r="D88" i="2"/>
  <c r="B88" i="2"/>
  <c r="A88" i="2"/>
  <c r="H109" i="2"/>
  <c r="B109" i="2"/>
  <c r="D109" i="2"/>
  <c r="A109" i="2"/>
  <c r="H87" i="2"/>
  <c r="D87" i="2"/>
  <c r="B87" i="2"/>
  <c r="A87" i="2"/>
  <c r="H108" i="2"/>
  <c r="B108" i="2"/>
  <c r="D108" i="2"/>
  <c r="A108" i="2"/>
  <c r="H86" i="2"/>
  <c r="B86" i="2"/>
  <c r="D86" i="2"/>
  <c r="A86" i="2"/>
  <c r="H85" i="2"/>
  <c r="B85" i="2"/>
  <c r="D85" i="2"/>
  <c r="A85" i="2"/>
  <c r="H107" i="2"/>
  <c r="B107" i="2"/>
  <c r="D107" i="2"/>
  <c r="A107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106" i="2"/>
  <c r="B106" i="2"/>
  <c r="D106" i="2"/>
  <c r="A106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B72" i="2"/>
  <c r="D72" i="2"/>
  <c r="A72" i="2"/>
  <c r="H105" i="2"/>
  <c r="F105" i="2"/>
  <c r="D105" i="2"/>
  <c r="B105" i="2"/>
  <c r="A105" i="2"/>
  <c r="H104" i="2"/>
  <c r="F104" i="2"/>
  <c r="D104" i="2"/>
  <c r="B104" i="2"/>
  <c r="A104" i="2"/>
  <c r="H71" i="2"/>
  <c r="F71" i="2"/>
  <c r="D71" i="2"/>
  <c r="B71" i="2"/>
  <c r="A71" i="2"/>
  <c r="H70" i="2"/>
  <c r="B70" i="2"/>
  <c r="F70" i="2"/>
  <c r="D70" i="2"/>
  <c r="A70" i="2"/>
  <c r="H69" i="2"/>
  <c r="F69" i="2"/>
  <c r="D69" i="2"/>
  <c r="B69" i="2"/>
  <c r="A69" i="2"/>
  <c r="H68" i="2"/>
  <c r="D68" i="2"/>
  <c r="B68" i="2"/>
  <c r="A68" i="2"/>
  <c r="H103" i="2"/>
  <c r="D103" i="2"/>
  <c r="B103" i="2"/>
  <c r="A103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102" i="2"/>
  <c r="D102" i="2"/>
  <c r="B102" i="2"/>
  <c r="A102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Q114" i="1"/>
  <c r="Q127" i="1"/>
  <c r="Q126" i="1"/>
  <c r="C7" i="1"/>
  <c r="C8" i="1"/>
  <c r="Q125" i="1"/>
  <c r="Q124" i="1"/>
  <c r="Q123" i="1"/>
  <c r="Q120" i="1"/>
  <c r="F16" i="1"/>
  <c r="F17" i="1" s="1"/>
  <c r="C17" i="1"/>
  <c r="Q112" i="1"/>
  <c r="Q119" i="1"/>
  <c r="Q122" i="1"/>
  <c r="Q115" i="1"/>
  <c r="Q117" i="1"/>
  <c r="Q109" i="1"/>
  <c r="Q111" i="1"/>
  <c r="Q108" i="1"/>
  <c r="Q110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1" i="1"/>
  <c r="Q92" i="1"/>
  <c r="Q93" i="1"/>
  <c r="Q94" i="1"/>
  <c r="Q97" i="1"/>
  <c r="Q98" i="1"/>
  <c r="Q99" i="1"/>
  <c r="Q100" i="1"/>
  <c r="Q101" i="1"/>
  <c r="Q102" i="1"/>
  <c r="Q103" i="1"/>
  <c r="Q104" i="1"/>
  <c r="Q105" i="1"/>
  <c r="Q106" i="1"/>
  <c r="Q63" i="1"/>
  <c r="E128" i="1"/>
  <c r="F128" i="1"/>
  <c r="E21" i="1"/>
  <c r="F21" i="1"/>
  <c r="E90" i="1"/>
  <c r="F90" i="1"/>
  <c r="G96" i="1"/>
  <c r="I96" i="1"/>
  <c r="E89" i="1"/>
  <c r="F89" i="1"/>
  <c r="G89" i="1"/>
  <c r="I89" i="1"/>
  <c r="G92" i="1"/>
  <c r="I92" i="1"/>
  <c r="E63" i="1"/>
  <c r="F63" i="1"/>
  <c r="E112" i="1"/>
  <c r="E114" i="1"/>
  <c r="F114" i="1"/>
  <c r="E61" i="1"/>
  <c r="F61" i="1"/>
  <c r="G61" i="1"/>
  <c r="I61" i="1"/>
  <c r="E59" i="1"/>
  <c r="F59" i="1"/>
  <c r="G59" i="1"/>
  <c r="I59" i="1"/>
  <c r="E57" i="1"/>
  <c r="F57" i="1"/>
  <c r="G57" i="1"/>
  <c r="I57" i="1"/>
  <c r="E55" i="1"/>
  <c r="F55" i="1"/>
  <c r="E53" i="1"/>
  <c r="F53" i="1"/>
  <c r="E51" i="1"/>
  <c r="F51" i="1"/>
  <c r="E49" i="1"/>
  <c r="F49" i="1"/>
  <c r="E47" i="1"/>
  <c r="F47" i="1"/>
  <c r="E45" i="1"/>
  <c r="F45" i="1"/>
  <c r="G45" i="1"/>
  <c r="I45" i="1"/>
  <c r="E43" i="1"/>
  <c r="F43" i="1"/>
  <c r="G43" i="1"/>
  <c r="I43" i="1"/>
  <c r="E41" i="1"/>
  <c r="F41" i="1"/>
  <c r="G41" i="1"/>
  <c r="I41" i="1"/>
  <c r="E39" i="1"/>
  <c r="F39" i="1"/>
  <c r="E37" i="1"/>
  <c r="F37" i="1"/>
  <c r="E35" i="1"/>
  <c r="F35" i="1"/>
  <c r="E33" i="1"/>
  <c r="F33" i="1"/>
  <c r="E31" i="1"/>
  <c r="F31" i="1"/>
  <c r="E29" i="1"/>
  <c r="F29" i="1"/>
  <c r="E24" i="1"/>
  <c r="G26" i="1"/>
  <c r="H26" i="1"/>
  <c r="E107" i="1"/>
  <c r="E93" i="1"/>
  <c r="E109" i="1"/>
  <c r="F109" i="1"/>
  <c r="G109" i="1"/>
  <c r="K109" i="1"/>
  <c r="G115" i="1"/>
  <c r="J115" i="1"/>
  <c r="E102" i="1"/>
  <c r="G104" i="1"/>
  <c r="I104" i="1"/>
  <c r="E87" i="1"/>
  <c r="F87" i="1"/>
  <c r="E85" i="1"/>
  <c r="F85" i="1"/>
  <c r="E83" i="1"/>
  <c r="F83" i="1"/>
  <c r="E81" i="1"/>
  <c r="F81" i="1"/>
  <c r="E79" i="1"/>
  <c r="F79" i="1"/>
  <c r="E77" i="1"/>
  <c r="F77" i="1"/>
  <c r="G77" i="1"/>
  <c r="I77" i="1"/>
  <c r="E75" i="1"/>
  <c r="F75" i="1"/>
  <c r="G75" i="1"/>
  <c r="I75" i="1"/>
  <c r="E73" i="1"/>
  <c r="F73" i="1"/>
  <c r="G73" i="1"/>
  <c r="I73" i="1"/>
  <c r="E71" i="1"/>
  <c r="F71" i="1"/>
  <c r="E69" i="1"/>
  <c r="F69" i="1"/>
  <c r="E67" i="1"/>
  <c r="F67" i="1"/>
  <c r="E65" i="1"/>
  <c r="F65" i="1"/>
  <c r="G128" i="1"/>
  <c r="K128" i="1"/>
  <c r="U21" i="1"/>
  <c r="H21" i="1"/>
  <c r="E27" i="1"/>
  <c r="F27" i="1"/>
  <c r="G90" i="1"/>
  <c r="I90" i="1"/>
  <c r="E118" i="1"/>
  <c r="F118" i="1"/>
  <c r="E98" i="1"/>
  <c r="F98" i="1"/>
  <c r="G63" i="1"/>
  <c r="H63" i="1"/>
  <c r="E120" i="1"/>
  <c r="E105" i="1"/>
  <c r="F105" i="1"/>
  <c r="G114" i="1"/>
  <c r="K114" i="1"/>
  <c r="E22" i="1"/>
  <c r="E95" i="1"/>
  <c r="F95" i="1"/>
  <c r="E91" i="1"/>
  <c r="F91" i="1"/>
  <c r="E111" i="1"/>
  <c r="F111" i="1"/>
  <c r="E123" i="1"/>
  <c r="F123" i="1"/>
  <c r="G123" i="1"/>
  <c r="J123" i="1"/>
  <c r="E119" i="1"/>
  <c r="F119" i="1"/>
  <c r="E122" i="1"/>
  <c r="F122" i="1"/>
  <c r="G122" i="1"/>
  <c r="E25" i="1"/>
  <c r="F25" i="1"/>
  <c r="G25" i="1"/>
  <c r="H25" i="1"/>
  <c r="G27" i="1"/>
  <c r="H27" i="1"/>
  <c r="E113" i="1"/>
  <c r="F113" i="1"/>
  <c r="E94" i="1"/>
  <c r="F94" i="1"/>
  <c r="G98" i="1"/>
  <c r="I98" i="1"/>
  <c r="E117" i="1"/>
  <c r="F117" i="1"/>
  <c r="E124" i="1"/>
  <c r="E108" i="1"/>
  <c r="F108" i="1"/>
  <c r="E103" i="1"/>
  <c r="F103" i="1"/>
  <c r="G103" i="1"/>
  <c r="I103" i="1"/>
  <c r="G105" i="1"/>
  <c r="I105" i="1"/>
  <c r="E100" i="1"/>
  <c r="E60" i="1"/>
  <c r="E58" i="1"/>
  <c r="E56" i="1"/>
  <c r="E54" i="1"/>
  <c r="E52" i="1"/>
  <c r="E50" i="1"/>
  <c r="E48" i="1"/>
  <c r="E46" i="1"/>
  <c r="E44" i="1"/>
  <c r="E42" i="1"/>
  <c r="E40" i="1"/>
  <c r="E38" i="1"/>
  <c r="E36" i="1"/>
  <c r="E34" i="1"/>
  <c r="E32" i="1"/>
  <c r="E30" i="1"/>
  <c r="G119" i="1"/>
  <c r="K119" i="1"/>
  <c r="E26" i="1"/>
  <c r="F26" i="1"/>
  <c r="E116" i="1"/>
  <c r="F116" i="1"/>
  <c r="G116" i="1"/>
  <c r="K116" i="1"/>
  <c r="E97" i="1"/>
  <c r="F97" i="1"/>
  <c r="G97" i="1"/>
  <c r="I97" i="1"/>
  <c r="E115" i="1"/>
  <c r="F115" i="1"/>
  <c r="E127" i="1"/>
  <c r="F127" i="1"/>
  <c r="G127" i="1"/>
  <c r="K127" i="1"/>
  <c r="E104" i="1"/>
  <c r="F104" i="1"/>
  <c r="G118" i="1"/>
  <c r="G95" i="1"/>
  <c r="I95" i="1"/>
  <c r="G91" i="1"/>
  <c r="I91" i="1"/>
  <c r="E106" i="1"/>
  <c r="F106" i="1"/>
  <c r="G106" i="1"/>
  <c r="I106" i="1"/>
  <c r="E76" i="1"/>
  <c r="G39" i="1"/>
  <c r="I39" i="1"/>
  <c r="G55" i="1"/>
  <c r="I55" i="1"/>
  <c r="G67" i="1"/>
  <c r="I67" i="1"/>
  <c r="G83" i="1"/>
  <c r="I83" i="1"/>
  <c r="E96" i="1"/>
  <c r="F96" i="1"/>
  <c r="E92" i="1"/>
  <c r="F92" i="1"/>
  <c r="G117" i="1"/>
  <c r="K117" i="1"/>
  <c r="E82" i="1"/>
  <c r="G29" i="1"/>
  <c r="I29" i="1"/>
  <c r="E125" i="1"/>
  <c r="F125" i="1"/>
  <c r="G125" i="1"/>
  <c r="K125" i="1"/>
  <c r="E72" i="1"/>
  <c r="E68" i="1"/>
  <c r="G35" i="1"/>
  <c r="I35" i="1"/>
  <c r="G51" i="1"/>
  <c r="I51" i="1"/>
  <c r="E62" i="1"/>
  <c r="F62" i="1"/>
  <c r="G62" i="1"/>
  <c r="I62" i="1"/>
  <c r="G79" i="1"/>
  <c r="I79" i="1"/>
  <c r="E23" i="1"/>
  <c r="F23" i="1"/>
  <c r="G23" i="1"/>
  <c r="H23" i="1"/>
  <c r="G113" i="1"/>
  <c r="K113" i="1"/>
  <c r="G94" i="1"/>
  <c r="I94" i="1"/>
  <c r="E126" i="1"/>
  <c r="F126" i="1"/>
  <c r="E78" i="1"/>
  <c r="G69" i="1"/>
  <c r="I69" i="1"/>
  <c r="G85" i="1"/>
  <c r="I85" i="1"/>
  <c r="E101" i="1"/>
  <c r="F101" i="1"/>
  <c r="G101" i="1"/>
  <c r="I101" i="1"/>
  <c r="E74" i="1"/>
  <c r="G37" i="1"/>
  <c r="I37" i="1"/>
  <c r="G53" i="1"/>
  <c r="I53" i="1"/>
  <c r="G65" i="1"/>
  <c r="I65" i="1"/>
  <c r="G81" i="1"/>
  <c r="I81" i="1"/>
  <c r="E64" i="1"/>
  <c r="E88" i="1"/>
  <c r="G111" i="1"/>
  <c r="J111" i="1"/>
  <c r="E80" i="1"/>
  <c r="E70" i="1"/>
  <c r="E66" i="1"/>
  <c r="E100" i="2"/>
  <c r="E69" i="2"/>
  <c r="E86" i="2"/>
  <c r="G49" i="1"/>
  <c r="I49" i="1"/>
  <c r="E95" i="2"/>
  <c r="E46" i="2"/>
  <c r="E66" i="2"/>
  <c r="G47" i="1"/>
  <c r="I47" i="1"/>
  <c r="E21" i="2"/>
  <c r="E37" i="2"/>
  <c r="E84" i="1"/>
  <c r="E71" i="2"/>
  <c r="E29" i="2"/>
  <c r="G33" i="1"/>
  <c r="I33" i="1"/>
  <c r="G31" i="1"/>
  <c r="I31" i="1"/>
  <c r="E104" i="2"/>
  <c r="E109" i="2"/>
  <c r="E110" i="1"/>
  <c r="F110" i="1"/>
  <c r="G110" i="1"/>
  <c r="K110" i="1"/>
  <c r="E121" i="1"/>
  <c r="F121" i="1"/>
  <c r="G121" i="1"/>
  <c r="K121" i="1"/>
  <c r="G87" i="1"/>
  <c r="I87" i="1"/>
  <c r="E17" i="2"/>
  <c r="E33" i="2"/>
  <c r="E80" i="2"/>
  <c r="E107" i="2"/>
  <c r="E99" i="1"/>
  <c r="F99" i="1"/>
  <c r="G99" i="1"/>
  <c r="I99" i="1"/>
  <c r="E94" i="2"/>
  <c r="F86" i="1"/>
  <c r="G86" i="1"/>
  <c r="I86" i="1"/>
  <c r="G71" i="1"/>
  <c r="I71" i="1"/>
  <c r="E28" i="1"/>
  <c r="F28" i="1"/>
  <c r="G28" i="1"/>
  <c r="I28" i="1"/>
  <c r="E50" i="2"/>
  <c r="E93" i="2"/>
  <c r="G126" i="1"/>
  <c r="J126" i="1"/>
  <c r="E62" i="2"/>
  <c r="E105" i="2"/>
  <c r="E87" i="2"/>
  <c r="E101" i="2"/>
  <c r="E76" i="2"/>
  <c r="E90" i="2"/>
  <c r="E15" i="2"/>
  <c r="E19" i="2"/>
  <c r="E27" i="2"/>
  <c r="E35" i="2"/>
  <c r="E39" i="2"/>
  <c r="E60" i="2"/>
  <c r="E81" i="2"/>
  <c r="E88" i="2"/>
  <c r="E73" i="2"/>
  <c r="E85" i="2"/>
  <c r="E92" i="2"/>
  <c r="E97" i="2"/>
  <c r="E64" i="2"/>
  <c r="E31" i="2"/>
  <c r="E43" i="2"/>
  <c r="E99" i="2"/>
  <c r="E44" i="2"/>
  <c r="E48" i="2"/>
  <c r="E58" i="2"/>
  <c r="E103" i="2"/>
  <c r="E74" i="2"/>
  <c r="E83" i="2"/>
  <c r="E23" i="2"/>
  <c r="E68" i="2"/>
  <c r="E108" i="2"/>
  <c r="E110" i="2"/>
  <c r="E67" i="2"/>
  <c r="F88" i="1"/>
  <c r="G88" i="1"/>
  <c r="I88" i="1"/>
  <c r="E20" i="2"/>
  <c r="F38" i="1"/>
  <c r="G38" i="1"/>
  <c r="I38" i="1"/>
  <c r="E36" i="2"/>
  <c r="F54" i="1"/>
  <c r="G54" i="1"/>
  <c r="I54" i="1"/>
  <c r="F124" i="1"/>
  <c r="G124" i="1"/>
  <c r="J124" i="1"/>
  <c r="E91" i="2"/>
  <c r="F120" i="1"/>
  <c r="G120" i="1"/>
  <c r="E89" i="2"/>
  <c r="E51" i="2"/>
  <c r="F72" i="1"/>
  <c r="G72" i="1"/>
  <c r="I72" i="1"/>
  <c r="F34" i="1"/>
  <c r="G34" i="1"/>
  <c r="I34" i="1"/>
  <c r="E16" i="2"/>
  <c r="E61" i="2"/>
  <c r="F82" i="1"/>
  <c r="G82" i="1"/>
  <c r="I82" i="1"/>
  <c r="F36" i="1"/>
  <c r="G36" i="1"/>
  <c r="I36" i="1"/>
  <c r="E18" i="2"/>
  <c r="E54" i="2"/>
  <c r="E79" i="2"/>
  <c r="E52" i="2"/>
  <c r="E102" i="2"/>
  <c r="F64" i="1"/>
  <c r="G64" i="1"/>
  <c r="I64" i="1"/>
  <c r="F74" i="1"/>
  <c r="G74" i="1"/>
  <c r="I74" i="1"/>
  <c r="E53" i="2"/>
  <c r="F78" i="1"/>
  <c r="G78" i="1"/>
  <c r="I78" i="1"/>
  <c r="E57" i="2"/>
  <c r="F40" i="1"/>
  <c r="G40" i="1"/>
  <c r="I40" i="1"/>
  <c r="E22" i="2"/>
  <c r="F56" i="1"/>
  <c r="G56" i="1"/>
  <c r="I56" i="1"/>
  <c r="E38" i="2"/>
  <c r="F70" i="1"/>
  <c r="G70" i="1"/>
  <c r="I70" i="1"/>
  <c r="E49" i="2"/>
  <c r="F48" i="1"/>
  <c r="G48" i="1"/>
  <c r="I48" i="1"/>
  <c r="E30" i="2"/>
  <c r="F80" i="1"/>
  <c r="G80" i="1"/>
  <c r="I80" i="1"/>
  <c r="E59" i="2"/>
  <c r="E24" i="2"/>
  <c r="F42" i="1"/>
  <c r="G42" i="1"/>
  <c r="I42" i="1"/>
  <c r="E40" i="2"/>
  <c r="F58" i="1"/>
  <c r="G58" i="1"/>
  <c r="I58" i="1"/>
  <c r="F22" i="1"/>
  <c r="G22" i="1"/>
  <c r="H22" i="1"/>
  <c r="E96" i="2"/>
  <c r="F93" i="1"/>
  <c r="G93" i="1"/>
  <c r="I93" i="1"/>
  <c r="E70" i="2"/>
  <c r="F112" i="1"/>
  <c r="G112" i="1"/>
  <c r="K112" i="1"/>
  <c r="E84" i="2"/>
  <c r="F32" i="1"/>
  <c r="G32" i="1"/>
  <c r="I32" i="1"/>
  <c r="E14" i="2"/>
  <c r="F50" i="1"/>
  <c r="G50" i="1"/>
  <c r="I50" i="1"/>
  <c r="E32" i="2"/>
  <c r="F24" i="1"/>
  <c r="G24" i="1"/>
  <c r="H24" i="1"/>
  <c r="E98" i="2"/>
  <c r="K118" i="1"/>
  <c r="F52" i="1"/>
  <c r="G52" i="1"/>
  <c r="I52" i="1"/>
  <c r="E34" i="2"/>
  <c r="E82" i="2"/>
  <c r="E78" i="2"/>
  <c r="F84" i="1"/>
  <c r="G84" i="1"/>
  <c r="I84" i="1"/>
  <c r="E63" i="2"/>
  <c r="E41" i="2"/>
  <c r="E55" i="2"/>
  <c r="F76" i="1"/>
  <c r="G76" i="1"/>
  <c r="I76" i="1"/>
  <c r="E26" i="2"/>
  <c r="F44" i="1"/>
  <c r="G44" i="1"/>
  <c r="I44" i="1"/>
  <c r="E42" i="2"/>
  <c r="F60" i="1"/>
  <c r="G60" i="1"/>
  <c r="I60" i="1"/>
  <c r="F102" i="1"/>
  <c r="G102" i="1"/>
  <c r="I102" i="1"/>
  <c r="E77" i="2"/>
  <c r="E11" i="2"/>
  <c r="E56" i="2"/>
  <c r="E72" i="2"/>
  <c r="E25" i="2"/>
  <c r="E45" i="2"/>
  <c r="F66" i="1"/>
  <c r="G66" i="1"/>
  <c r="I66" i="1"/>
  <c r="F68" i="1"/>
  <c r="G68" i="1"/>
  <c r="I68" i="1"/>
  <c r="E47" i="2"/>
  <c r="E12" i="2"/>
  <c r="F30" i="1"/>
  <c r="G30" i="1"/>
  <c r="I30" i="1"/>
  <c r="E28" i="2"/>
  <c r="F46" i="1"/>
  <c r="G46" i="1"/>
  <c r="I46" i="1"/>
  <c r="F100" i="1"/>
  <c r="G100" i="1"/>
  <c r="I100" i="1"/>
  <c r="E75" i="2"/>
  <c r="F107" i="1"/>
  <c r="G107" i="1"/>
  <c r="I107" i="1"/>
  <c r="E106" i="2"/>
  <c r="E13" i="2"/>
  <c r="J120" i="1"/>
  <c r="C12" i="1"/>
  <c r="C11" i="1"/>
  <c r="O96" i="1" l="1"/>
  <c r="O107" i="1"/>
  <c r="O80" i="1"/>
  <c r="O120" i="1"/>
  <c r="O109" i="1"/>
  <c r="O91" i="1"/>
  <c r="O83" i="1"/>
  <c r="O71" i="1"/>
  <c r="O128" i="1"/>
  <c r="O126" i="1"/>
  <c r="O84" i="1"/>
  <c r="O118" i="1"/>
  <c r="O60" i="1"/>
  <c r="O97" i="1"/>
  <c r="O89" i="1"/>
  <c r="O104" i="1"/>
  <c r="O121" i="1"/>
  <c r="O93" i="1"/>
  <c r="O69" i="1"/>
  <c r="O105" i="1"/>
  <c r="O114" i="1"/>
  <c r="O116" i="1"/>
  <c r="O64" i="1"/>
  <c r="O108" i="1"/>
  <c r="O88" i="1"/>
  <c r="O65" i="1"/>
  <c r="O66" i="1"/>
  <c r="O101" i="1"/>
  <c r="O63" i="1"/>
  <c r="O92" i="1"/>
  <c r="O127" i="1"/>
  <c r="O70" i="1"/>
  <c r="O113" i="1"/>
  <c r="O99" i="1"/>
  <c r="O74" i="1"/>
  <c r="O79" i="1"/>
  <c r="O115" i="1"/>
  <c r="O98" i="1"/>
  <c r="O125" i="1"/>
  <c r="O62" i="1"/>
  <c r="O73" i="1"/>
  <c r="O61" i="1"/>
  <c r="O87" i="1"/>
  <c r="O119" i="1"/>
  <c r="O95" i="1"/>
  <c r="O68" i="1"/>
  <c r="O103" i="1"/>
  <c r="O81" i="1"/>
  <c r="O78" i="1"/>
  <c r="O102" i="1"/>
  <c r="O123" i="1"/>
  <c r="O67" i="1"/>
  <c r="C15" i="1"/>
  <c r="O117" i="1"/>
  <c r="O111" i="1"/>
  <c r="O72" i="1"/>
  <c r="O112" i="1"/>
  <c r="O85" i="1"/>
  <c r="O82" i="1"/>
  <c r="O122" i="1"/>
  <c r="O75" i="1"/>
  <c r="O100" i="1"/>
  <c r="O110" i="1"/>
  <c r="O90" i="1"/>
  <c r="O76" i="1"/>
  <c r="O77" i="1"/>
  <c r="O124" i="1"/>
  <c r="O86" i="1"/>
  <c r="O106" i="1"/>
  <c r="O9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<sst xmlns="http://schemas.openxmlformats.org/spreadsheetml/2006/main" count="1084" uniqueCount="476">
  <si>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</si>
  <si>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</si>
  <si>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</si>
  <si>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</si>
  <si>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</si>
  <si>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</si>
  <si>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</si>
  <si>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</si>
  <si>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</si>
  <si>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</si>
  <si>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</si>
  <si>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</si>
  <si>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</si>
  <si>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</si>
  <si>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</si>
  <si>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</si>
  <si>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</si>
  <si>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</si>
  <si>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</si>
  <si>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</si>
  <si>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</si>
  <si>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</si>
  <si>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</si>
  <si>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</si>
  <si>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</si>
  <si>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</si>
  <si>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</si>
  <si>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</si>
  <si>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</si>
  <si>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</si>
  <si>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Bull.26</t>
  </si>
  <si>
    <t>B</t>
  </si>
  <si>
    <t>BBSAG Bull.27</t>
  </si>
  <si>
    <t>BBSAG Bull.28</t>
  </si>
  <si>
    <t>BBSAG Bull.31</t>
  </si>
  <si>
    <t>BBSAG Bull.32</t>
  </si>
  <si>
    <t>BBSAG Bull.33</t>
  </si>
  <si>
    <t>BBSAG Bull.36</t>
  </si>
  <si>
    <t>BBSAG Bull.37</t>
  </si>
  <si>
    <t>BBSAG Bull.41</t>
  </si>
  <si>
    <t>BBSAG Bull.42</t>
  </si>
  <si>
    <t>BBSAG Bull.43</t>
  </si>
  <si>
    <t>BBSAG Bull.47</t>
  </si>
  <si>
    <t>BBSAG Bull.48</t>
  </si>
  <si>
    <t>BBSAG Bull.49</t>
  </si>
  <si>
    <t>BBSAG Bull.52</t>
  </si>
  <si>
    <t>BBSAG Bull.53</t>
  </si>
  <si>
    <t>BBSAG Bull.54</t>
  </si>
  <si>
    <t>BBSAG Bull.56</t>
  </si>
  <si>
    <t>BBSAG Bull.58</t>
  </si>
  <si>
    <t>BBSAG Bull.59</t>
  </si>
  <si>
    <t>BBSAG Bull.60</t>
  </si>
  <si>
    <t>Stoikidis N</t>
  </si>
  <si>
    <t>BBSAG Bull.61</t>
  </si>
  <si>
    <t>Elias D</t>
  </si>
  <si>
    <t>BBSAG Bull.64</t>
  </si>
  <si>
    <t>BBSAG Bull.65</t>
  </si>
  <si>
    <t>BBSAG Bull.66</t>
  </si>
  <si>
    <t>BBSAG Bull.67</t>
  </si>
  <si>
    <t>BBSAG Bull.70</t>
  </si>
  <si>
    <t>BBSAG Bull.71</t>
  </si>
  <si>
    <t>BBSAG Bull.72</t>
  </si>
  <si>
    <t>BBSAG Bull.75</t>
  </si>
  <si>
    <t>BBSAG Bull.76</t>
  </si>
  <si>
    <t>BBSAG Bull.77</t>
  </si>
  <si>
    <t>BBSAG Bull.80</t>
  </si>
  <si>
    <t>BBSAG Bull.82</t>
  </si>
  <si>
    <t>BBSAG Bull.83</t>
  </si>
  <si>
    <t>BBSAG Bull.84</t>
  </si>
  <si>
    <t>BBSAG Bull.86</t>
  </si>
  <si>
    <t>BBSAG Bull.88</t>
  </si>
  <si>
    <t>BBSAG Bull.91</t>
  </si>
  <si>
    <t>BBSAG Bull.94</t>
  </si>
  <si>
    <t>BBSAG Bull.97</t>
  </si>
  <si>
    <t>BBSAG Bull.98</t>
  </si>
  <si>
    <t>BBSAG Bull.100</t>
  </si>
  <si>
    <t>BBSAG Bull.103</t>
  </si>
  <si>
    <t>BBSAG Bull.104</t>
  </si>
  <si>
    <t>BBSAG Bull.106</t>
  </si>
  <si>
    <t>Diethelm R</t>
  </si>
  <si>
    <t>BBSAG Bull.112</t>
  </si>
  <si>
    <t>Dedoch A</t>
  </si>
  <si>
    <t>BBSAG Bull.114</t>
  </si>
  <si>
    <t>IBVS 5263</t>
  </si>
  <si>
    <t>I</t>
  </si>
  <si>
    <t>IBVS 5016</t>
  </si>
  <si>
    <t>IBVS 5027</t>
  </si>
  <si>
    <t>IBVS 5543</t>
  </si>
  <si>
    <t>EA/SD</t>
  </si>
  <si>
    <t>IBVS 5643</t>
  </si>
  <si>
    <t># of data points:</t>
  </si>
  <si>
    <t>YZ CVn / gsc 2005-1082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</si>
  <si>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</si>
  <si>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</si>
  <si>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</si>
  <si>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</si>
  <si>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</si>
  <si>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</si>
  <si>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</si>
  <si>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</si>
  <si>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OEJV 0107</t>
  </si>
  <si>
    <t>Add cycle</t>
  </si>
  <si>
    <t>Old Cycle</t>
  </si>
  <si>
    <t>IBVS 5713</t>
  </si>
  <si>
    <t>IBVS 5918</t>
  </si>
  <si>
    <t>II</t>
  </si>
  <si>
    <t>IBVS 5992</t>
  </si>
  <si>
    <t>IBVS 6010</t>
  </si>
  <si>
    <t>IBVS 6029</t>
  </si>
  <si>
    <t>2013JAVSO..41..122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</si>
  <si>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</si>
  <si>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</si>
  <si>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</si>
  <si>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</si>
  <si>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</si>
  <si>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</si>
  <si>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</si>
  <si>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</si>
  <si>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</si>
  <si>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</si>
  <si>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</si>
  <si>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2433034.511 </t>
  </si>
  <si>
    <t> 28.04.1949 00:15 </t>
  </si>
  <si>
    <t> 0.141 </t>
  </si>
  <si>
    <t>P </t>
  </si>
  <si>
    <t> N.E.Kurochkin </t>
  </si>
  <si>
    <t> PZ 13.131 </t>
  </si>
  <si>
    <t>2434126.399 </t>
  </si>
  <si>
    <t> 23.04.1952 21:34 </t>
  </si>
  <si>
    <t> -0.062 </t>
  </si>
  <si>
    <t>2434146.430 </t>
  </si>
  <si>
    <t> 13.05.1952 22:19 </t>
  </si>
  <si>
    <t> -0.016 </t>
  </si>
  <si>
    <t>2434421.478 </t>
  </si>
  <si>
    <t> 12.02.1953 23:28 </t>
  </si>
  <si>
    <t> -0.048 </t>
  </si>
  <si>
    <t>2434454.362 </t>
  </si>
  <si>
    <t> 17.03.1953 20:41 </t>
  </si>
  <si>
    <t> -0.079 </t>
  </si>
  <si>
    <t>2435592.361 </t>
  </si>
  <si>
    <t> 28.04.1956 20:39 </t>
  </si>
  <si>
    <t> -0.018 </t>
  </si>
  <si>
    <t>2436657.410 </t>
  </si>
  <si>
    <t> 29.03.1959 21:50 </t>
  </si>
  <si>
    <t> -0.022 </t>
  </si>
  <si>
    <t>2442858.481 </t>
  </si>
  <si>
    <t> 20.03.1976 23:32 </t>
  </si>
  <si>
    <t> -0.007 </t>
  </si>
  <si>
    <t>V </t>
  </si>
  <si>
    <t> K.Locher </t>
  </si>
  <si>
    <t> BBS 27 </t>
  </si>
  <si>
    <t>2442864.359 </t>
  </si>
  <si>
    <t> 26.03.1976 20:36 </t>
  </si>
  <si>
    <t>2442871.406 </t>
  </si>
  <si>
    <t> 02.04.1976 21:44 </t>
  </si>
  <si>
    <t> -0.013 </t>
  </si>
  <si>
    <t>2442872.586 </t>
  </si>
  <si>
    <t> 04.04.1976 02:03 </t>
  </si>
  <si>
    <t> -0.009 </t>
  </si>
  <si>
    <t>2442905.499 </t>
  </si>
  <si>
    <t> 06.05.1976 23:58 </t>
  </si>
  <si>
    <t> -0.011 </t>
  </si>
  <si>
    <t> BBS 28 </t>
  </si>
  <si>
    <t>2442958.404 </t>
  </si>
  <si>
    <t> 28.06.1976 21:41 </t>
  </si>
  <si>
    <t> -0.006 </t>
  </si>
  <si>
    <t>2443127.666 </t>
  </si>
  <si>
    <t> 15.12.1976 03:59 </t>
  </si>
  <si>
    <t> -0.024 </t>
  </si>
  <si>
    <t> BBS 31 </t>
  </si>
  <si>
    <t>2443194.688 </t>
  </si>
  <si>
    <t> 20.02.1977 04:30 </t>
  </si>
  <si>
    <t> BBS 32 </t>
  </si>
  <si>
    <t>2443220.546 </t>
  </si>
  <si>
    <t> 18.03.1977 01:06 </t>
  </si>
  <si>
    <t> BBS 33 </t>
  </si>
  <si>
    <t>2443273.452 </t>
  </si>
  <si>
    <t> 09.05.1977 22:50 </t>
  </si>
  <si>
    <t>2443307.538 </t>
  </si>
  <si>
    <t> 13.06.1977 00:54 </t>
  </si>
  <si>
    <t> -0.012 </t>
  </si>
  <si>
    <t>2443495.626 </t>
  </si>
  <si>
    <t> 18.12.1977 03:01 </t>
  </si>
  <si>
    <t> BBS 36 </t>
  </si>
  <si>
    <t>2443542.653 </t>
  </si>
  <si>
    <t> 03.02.1978 03:40 </t>
  </si>
  <si>
    <t> -0.008 </t>
  </si>
  <si>
    <t>2443568.514 </t>
  </si>
  <si>
    <t> 01.03.1978 00:20 </t>
  </si>
  <si>
    <t> -0.010 </t>
  </si>
  <si>
    <t>2443575.565 </t>
  </si>
  <si>
    <t> 08.03.1978 01:33 </t>
  </si>
  <si>
    <t> BBS 37 </t>
  </si>
  <si>
    <t>2443662.549 </t>
  </si>
  <si>
    <t> 03.06.1978 01:10 </t>
  </si>
  <si>
    <t> -0.019 </t>
  </si>
  <si>
    <t>2443668.431 </t>
  </si>
  <si>
    <t> 08.06.1978 22:20 </t>
  </si>
  <si>
    <t> -0.015 </t>
  </si>
  <si>
    <t>2443904.716 </t>
  </si>
  <si>
    <t> 31.01.1979 05:11 </t>
  </si>
  <si>
    <t> -0.017 </t>
  </si>
  <si>
    <t> BBS 41 </t>
  </si>
  <si>
    <t>2443957.627 </t>
  </si>
  <si>
    <t> 25.03.1979 03:02 </t>
  </si>
  <si>
    <t> BBS 42 </t>
  </si>
  <si>
    <t>2443976.420 </t>
  </si>
  <si>
    <t> 12.04.1979 22:04 </t>
  </si>
  <si>
    <t> -0.021 </t>
  </si>
  <si>
    <t> BBS 43 </t>
  </si>
  <si>
    <t>2443977.611 </t>
  </si>
  <si>
    <t> 14.04.1979 02:39 </t>
  </si>
  <si>
    <t>2443983.490 </t>
  </si>
  <si>
    <t> 19.04.1979 23:45 </t>
  </si>
  <si>
    <t> -0.005 </t>
  </si>
  <si>
    <t>2444010.526 </t>
  </si>
  <si>
    <t> 17.05.1979 00:37 </t>
  </si>
  <si>
    <t>2444304.411 </t>
  </si>
  <si>
    <t> 05.03.1980 21:51 </t>
  </si>
  <si>
    <t> BBS 47 </t>
  </si>
  <si>
    <t>2444344.384 </t>
  </si>
  <si>
    <t> 14.04.1980 21:12 </t>
  </si>
  <si>
    <t>2444371.441 </t>
  </si>
  <si>
    <t> 11.05.1980 22:35 </t>
  </si>
  <si>
    <t> 0.013 </t>
  </si>
  <si>
    <t> BBS 48 </t>
  </si>
  <si>
    <t>2444385.518 </t>
  </si>
  <si>
    <t> 26.05.1980 00:25 </t>
  </si>
  <si>
    <t>2444458.407 </t>
  </si>
  <si>
    <t> 06.08.1980 21:46 </t>
  </si>
  <si>
    <t> BBS 49 </t>
  </si>
  <si>
    <t>2444633.571 </t>
  </si>
  <si>
    <t> 29.01.1981 01:42 </t>
  </si>
  <si>
    <t> BBS 52 </t>
  </si>
  <si>
    <t>2444680.602 </t>
  </si>
  <si>
    <t> 17.03.1981 02:26 </t>
  </si>
  <si>
    <t> 0.003 </t>
  </si>
  <si>
    <t> BBS 53 </t>
  </si>
  <si>
    <t>2444707.625 </t>
  </si>
  <si>
    <t> 13.04.1981 03:00 </t>
  </si>
  <si>
    <t> BBS 54 </t>
  </si>
  <si>
    <t>2444726.445 </t>
  </si>
  <si>
    <t> 01.05.1981 22:40 </t>
  </si>
  <si>
    <t> -0.001 </t>
  </si>
  <si>
    <t>2444733.489 </t>
  </si>
  <si>
    <t> 08.05.1981 23:44 </t>
  </si>
  <si>
    <t>2444793.458 </t>
  </si>
  <si>
    <t> 07.07.1981 22:59 </t>
  </si>
  <si>
    <t> 0.005 </t>
  </si>
  <si>
    <t> BBS 56 </t>
  </si>
  <si>
    <t>2445001.511 </t>
  </si>
  <si>
    <t> 01.02.1982 00:15 </t>
  </si>
  <si>
    <t> BBS 58 </t>
  </si>
  <si>
    <t>2445028.560 </t>
  </si>
  <si>
    <t> 28.02.1982 01:26 </t>
  </si>
  <si>
    <t> -0.004 </t>
  </si>
  <si>
    <t> BBS 59 </t>
  </si>
  <si>
    <t>2445054.435 </t>
  </si>
  <si>
    <t> 25.03.1982 22:26 </t>
  </si>
  <si>
    <t> 0.009 </t>
  </si>
  <si>
    <t>2445055.602 </t>
  </si>
  <si>
    <t> 27.03.1982 02:26 </t>
  </si>
  <si>
    <t> 0.000 </t>
  </si>
  <si>
    <t>2445061.470 </t>
  </si>
  <si>
    <t> 01.04.1982 23:16 </t>
  </si>
  <si>
    <t> BBS 60 </t>
  </si>
  <si>
    <t>2445075.588 </t>
  </si>
  <si>
    <t> 16.04.1982 02:06 </t>
  </si>
  <si>
    <t> 0.002 </t>
  </si>
  <si>
    <t>2445101.447 </t>
  </si>
  <si>
    <t> 11.05.1982 22:43 </t>
  </si>
  <si>
    <t>2445115.552 </t>
  </si>
  <si>
    <t> 26.05.1982 01:14 </t>
  </si>
  <si>
    <t>2445141.402 </t>
  </si>
  <si>
    <t> 20.06.1982 21:38 </t>
  </si>
  <si>
    <t> N.Stoikidis </t>
  </si>
  <si>
    <t> BBS 61 </t>
  </si>
  <si>
    <t>2445148.436 </t>
  </si>
  <si>
    <t> 27.06.1982 22:27 </t>
  </si>
  <si>
    <t> -0.034 </t>
  </si>
  <si>
    <t> D.Elias </t>
  </si>
  <si>
    <t>2445356.536 </t>
  </si>
  <si>
    <t> 22.01.1983 00:51 </t>
  </si>
  <si>
    <t> BBS 64 </t>
  </si>
  <si>
    <t>2445383.576 </t>
  </si>
  <si>
    <t> 18.02.1983 01:49 </t>
  </si>
  <si>
    <t> BBS 65 </t>
  </si>
  <si>
    <t>2445430.598 </t>
  </si>
  <si>
    <t> 06.04.1983 02:21 </t>
  </si>
  <si>
    <t> BBS 66 </t>
  </si>
  <si>
    <t>2445490.539 </t>
  </si>
  <si>
    <t> 05.06.1983 00:56 </t>
  </si>
  <si>
    <t> BBS 67 </t>
  </si>
  <si>
    <t>2445711.549 </t>
  </si>
  <si>
    <t> 12.01.1984 01:10 </t>
  </si>
  <si>
    <t> BBS 70 </t>
  </si>
  <si>
    <t>2445764.453 </t>
  </si>
  <si>
    <t> 04.03.1984 22:52 </t>
  </si>
  <si>
    <t> BBS 71 </t>
  </si>
  <si>
    <t>2445765.640 </t>
  </si>
  <si>
    <t> 06.03.1984 03:21 </t>
  </si>
  <si>
    <t>2445871.433 </t>
  </si>
  <si>
    <t> 19.06.1984 22:23 </t>
  </si>
  <si>
    <t> BBS 72 </t>
  </si>
  <si>
    <t>2446060.698 </t>
  </si>
  <si>
    <t> 26.12.1984 04:45 </t>
  </si>
  <si>
    <t> BBS 75 </t>
  </si>
  <si>
    <t>2446100.665 </t>
  </si>
  <si>
    <t> 04.02.1985 03:57 </t>
  </si>
  <si>
    <t> BBS 76 </t>
  </si>
  <si>
    <t>2446199.414 </t>
  </si>
  <si>
    <t> 13.05.1985 21:56 </t>
  </si>
  <si>
    <t> BBS 77 </t>
  </si>
  <si>
    <t>2446286.402 </t>
  </si>
  <si>
    <t> 08.08.1985 21:38 </t>
  </si>
  <si>
    <t>2446554.421 </t>
  </si>
  <si>
    <t> 03.05.1986 22:06 </t>
  </si>
  <si>
    <t> -0.014 </t>
  </si>
  <si>
    <t> BBS 80 </t>
  </si>
  <si>
    <t>2446763.676 </t>
  </si>
  <si>
    <t> 29.11.1986 04:13 </t>
  </si>
  <si>
    <t> BBS 82 </t>
  </si>
  <si>
    <t>2446909.448 </t>
  </si>
  <si>
    <t> 23.04.1987 22:45 </t>
  </si>
  <si>
    <t> J.Borovicka </t>
  </si>
  <si>
    <t> BRNO 30 </t>
  </si>
  <si>
    <t>2446976.457 </t>
  </si>
  <si>
    <t> 29.06.1987 22:58 </t>
  </si>
  <si>
    <t> -0.002 </t>
  </si>
  <si>
    <t> BBS 84 </t>
  </si>
  <si>
    <t>2447158.659 </t>
  </si>
  <si>
    <t> 29.12.1987 03:48 </t>
  </si>
  <si>
    <t> BBS 86 </t>
  </si>
  <si>
    <t>2447250.380 </t>
  </si>
  <si>
    <t> 29.03.1988 21:07 </t>
  </si>
  <si>
    <t> 0.016 </t>
  </si>
  <si>
    <t> BBS 88 </t>
  </si>
  <si>
    <t>2447605.373 </t>
  </si>
  <si>
    <t> 19.03.1989 20:57 </t>
  </si>
  <si>
    <t> BBS 91 </t>
  </si>
  <si>
    <t>2447626.536 </t>
  </si>
  <si>
    <t> 10.04.1989 00:51 </t>
  </si>
  <si>
    <t> A.Dedoch </t>
  </si>
  <si>
    <t>2447626.542 </t>
  </si>
  <si>
    <t> 10.04.1989 01:00 </t>
  </si>
  <si>
    <t> J.Manek </t>
  </si>
  <si>
    <t>2447947.456 </t>
  </si>
  <si>
    <t> 24.02.1990 22:56 </t>
  </si>
  <si>
    <t> BBS 94 </t>
  </si>
  <si>
    <t>2448329.525 </t>
  </si>
  <si>
    <t> 14.03.1991 00:36 </t>
  </si>
  <si>
    <t> 0.001 </t>
  </si>
  <si>
    <t> BBS 97 </t>
  </si>
  <si>
    <t>2448429.447 </t>
  </si>
  <si>
    <t> 21.06.1991 22:43 </t>
  </si>
  <si>
    <t> BBS 98 </t>
  </si>
  <si>
    <t>2448683.367 </t>
  </si>
  <si>
    <t> 01.03.1992 20:48 </t>
  </si>
  <si>
    <t> BBS 100 </t>
  </si>
  <si>
    <t>2449032.486 </t>
  </si>
  <si>
    <t> 13.02.1993 23:39 </t>
  </si>
  <si>
    <t> -0.020 </t>
  </si>
  <si>
    <t> BBS 103 </t>
  </si>
  <si>
    <t>2449159.456 </t>
  </si>
  <si>
    <t> 20.06.1993 22:56 </t>
  </si>
  <si>
    <t> BBS 104 </t>
  </si>
  <si>
    <t>2449401.632 </t>
  </si>
  <si>
    <t> 18.02.1994 03:10 </t>
  </si>
  <si>
    <t> BBS 106 </t>
  </si>
  <si>
    <t>2450183.3751 </t>
  </si>
  <si>
    <t> 09.04.1996 21:00 </t>
  </si>
  <si>
    <t> 0.0001 </t>
  </si>
  <si>
    <t>E </t>
  </si>
  <si>
    <t>?</t>
  </si>
  <si>
    <t> R.Diethelm </t>
  </si>
  <si>
    <t> BBS 112 </t>
  </si>
  <si>
    <t>2450519.589 </t>
  </si>
  <si>
    <t> 12.03.1997 02:08 </t>
  </si>
  <si>
    <t> BBS 114 </t>
  </si>
  <si>
    <t>2451247.8728 </t>
  </si>
  <si>
    <t> 10.03.1999 08:56 </t>
  </si>
  <si>
    <t> 0.0322 </t>
  </si>
  <si>
    <t>IBVS 5027 </t>
  </si>
  <si>
    <t>2451288.3975 </t>
  </si>
  <si>
    <t> 19.04.1999 21:32 </t>
  </si>
  <si>
    <t> 0.0002 </t>
  </si>
  <si>
    <t> M.Zejda </t>
  </si>
  <si>
    <t>IBVS 5263 </t>
  </si>
  <si>
    <t>2451310.7319 </t>
  </si>
  <si>
    <t> 12.05.1999 05:33 </t>
  </si>
  <si>
    <t> -0.0010 </t>
  </si>
  <si>
    <t>2451322.4894 </t>
  </si>
  <si>
    <t> 23.05.1999 23:44 </t>
  </si>
  <si>
    <t> 0.0010 </t>
  </si>
  <si>
    <t>o</t>
  </si>
  <si>
    <t> K.&amp; M.Rätz </t>
  </si>
  <si>
    <t>BAVM 132 </t>
  </si>
  <si>
    <t>2451670.45460 </t>
  </si>
  <si>
    <t> 05.05.2000 22:54 </t>
  </si>
  <si>
    <t> 0.00172 </t>
  </si>
  <si>
    <t>C </t>
  </si>
  <si>
    <t> P.Hájek </t>
  </si>
  <si>
    <t>OEJV 0074 </t>
  </si>
  <si>
    <t>2452287.6213 </t>
  </si>
  <si>
    <t> 13.01.2002 02:54 </t>
  </si>
  <si>
    <t> 0.0017 </t>
  </si>
  <si>
    <t> E.Blättler </t>
  </si>
  <si>
    <t> BBS 127 </t>
  </si>
  <si>
    <t>2452441.6202 </t>
  </si>
  <si>
    <t> 16.06.2002 02:53 </t>
  </si>
  <si>
    <t> 0.0028 </t>
  </si>
  <si>
    <t> S.Dvorak </t>
  </si>
  <si>
    <t> JAAVSO 41;122 </t>
  </si>
  <si>
    <t>2452721.4044 </t>
  </si>
  <si>
    <t> 22.03.2003 21:42 </t>
  </si>
  <si>
    <t> 0.0048 </t>
  </si>
  <si>
    <t>-I</t>
  </si>
  <si>
    <t>BAVM 172 </t>
  </si>
  <si>
    <t>2452741.3882 </t>
  </si>
  <si>
    <t> 11.04.2003 21:19 </t>
  </si>
  <si>
    <t>-2771</t>
  </si>
  <si>
    <t> 0.0042 </t>
  </si>
  <si>
    <t>2453117.5662 </t>
  </si>
  <si>
    <t> 22.04.2004 01:35 </t>
  </si>
  <si>
    <t>-2451</t>
  </si>
  <si>
    <t> 0.0044 </t>
  </si>
  <si>
    <t> BBS 130 </t>
  </si>
  <si>
    <t>2453154.0083 </t>
  </si>
  <si>
    <t> 28.05.2004 12:11 </t>
  </si>
  <si>
    <t>-2420</t>
  </si>
  <si>
    <t> 0.0043 </t>
  </si>
  <si>
    <t> Nakajima </t>
  </si>
  <si>
    <t>VSB 43 </t>
  </si>
  <si>
    <t>2453766.47411 </t>
  </si>
  <si>
    <t> 30.01.2006 23:22 </t>
  </si>
  <si>
    <t>-1899</t>
  </si>
  <si>
    <t> 0.00559 </t>
  </si>
  <si>
    <t>R</t>
  </si>
  <si>
    <t> L.Brát </t>
  </si>
  <si>
    <t>2453846.4107 </t>
  </si>
  <si>
    <t> 20.04.2006 21:51 </t>
  </si>
  <si>
    <t>-1831</t>
  </si>
  <si>
    <t> R. Diethelm </t>
  </si>
  <si>
    <t>IBVS 5713 </t>
  </si>
  <si>
    <t>2454135.5941 </t>
  </si>
  <si>
    <t> 04.02.2007 02:15 </t>
  </si>
  <si>
    <t>-1585</t>
  </si>
  <si>
    <t> 0.0011 </t>
  </si>
  <si>
    <t> M.Lehky </t>
  </si>
  <si>
    <t>OEJV 0107 </t>
  </si>
  <si>
    <t>2454924.3921 </t>
  </si>
  <si>
    <t> 02.04.2009 21:24 </t>
  </si>
  <si>
    <t>-914</t>
  </si>
  <si>
    <t> 0.0013 </t>
  </si>
  <si>
    <t> F.Agerer </t>
  </si>
  <si>
    <t>BAVM 209 </t>
  </si>
  <si>
    <t>2454941.4403 </t>
  </si>
  <si>
    <t> 19.04.2009 22:34 </t>
  </si>
  <si>
    <t>-899.5</t>
  </si>
  <si>
    <t> 0.0040 </t>
  </si>
  <si>
    <t>2455637.9522 </t>
  </si>
  <si>
    <t> 17.03.2011 10:51 </t>
  </si>
  <si>
    <t>-307</t>
  </si>
  <si>
    <t> -0.0008 </t>
  </si>
  <si>
    <t>IBVS 5992 </t>
  </si>
  <si>
    <t>2455661.4646 </t>
  </si>
  <si>
    <t> 09.04.2011 23:09 </t>
  </si>
  <si>
    <t>-287</t>
  </si>
  <si>
    <t> 0.0005 </t>
  </si>
  <si>
    <t>BAVM 220 </t>
  </si>
  <si>
    <t>2455998.8486 </t>
  </si>
  <si>
    <t> 12.03.2012 08:21 </t>
  </si>
  <si>
    <t>0</t>
  </si>
  <si>
    <t> 0.0000 </t>
  </si>
  <si>
    <t>IBVS 6029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</si>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</sst>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5" fillId="0" borderId="0" xfId="42" applyFont="1" applyAlignment="1">
      <alignment horizont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CVn - O-C Diagr.</a:t>
            </a:r>
          </a:p>
        </c:rich>
      </c:tx>
      <c:layout>
        <c:manualLayout>
          <c:xMode val="edge"/>
          <c:yMode val="edge"/>
          <c:x val="0.37181699486205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4769252958613219"/>
          <c:w val="0.7996611043455409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0.17167399999743793</c:v>
                </c:pt>
                <c:pt idx="1">
                  <c:v>-3.370800000266172E-2</c:v>
                </c:pt>
                <c:pt idx="2">
                  <c:v>1.2805999998818152E-2</c:v>
                </c:pt>
                <c:pt idx="3">
                  <c:v>-1.9765999997616746E-2</c:v>
                </c:pt>
                <c:pt idx="4">
                  <c:v>-5.1390000000537839E-2</c:v>
                </c:pt>
                <c:pt idx="5">
                  <c:v>7.4659999954747036E-3</c:v>
                </c:pt>
                <c:pt idx="6">
                  <c:v>9.1799999790964648E-4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7-4528-B958-DF81C0AFBB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  <c:pt idx="69">
                    <c:v>0</c:v>
                  </c:pt>
                  <c:pt idx="74">
                    <c:v>0</c:v>
                  </c:pt>
                  <c:pt idx="75">
                    <c:v>0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8.9999999999999993E-3</c:v>
                  </c:pt>
                  <c:pt idx="80">
                    <c:v>0.01</c:v>
                  </c:pt>
                  <c:pt idx="81">
                    <c:v>6.0000000000000001E-3</c:v>
                  </c:pt>
                  <c:pt idx="83">
                    <c:v>1.1000000000000001E-3</c:v>
                  </c:pt>
                  <c:pt idx="84">
                    <c:v>1.1000000000000001E-3</c:v>
                  </c:pt>
                  <c:pt idx="85">
                    <c:v>6.0000000000000001E-3</c:v>
                  </c:pt>
                  <c:pt idx="86">
                    <c:v>0</c:v>
                  </c:pt>
                  <c:pt idx="87">
                    <c:v>1.6000000000000001E-3</c:v>
                  </c:pt>
                  <c:pt idx="88">
                    <c:v>1.9E-3</c:v>
                  </c:pt>
                  <c:pt idx="89">
                    <c:v>1.2999999999999999E-3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5.9999999999999995E-4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5.0000000000000001E-4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1.6999999999999999E-3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4.7000000000000002E-3</c:v>
                  </c:pt>
                  <c:pt idx="104">
                    <c:v>1E-3</c:v>
                  </c:pt>
                  <c:pt idx="105">
                    <c:v>1.4E-3</c:v>
                  </c:pt>
                  <c:pt idx="106">
                    <c:v>2.0000000000000001E-4</c:v>
                  </c:pt>
                  <c:pt idx="107">
                    <c:v>1.8E-3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  <c:pt idx="69">
                    <c:v>0</c:v>
                  </c:pt>
                  <c:pt idx="74">
                    <c:v>0</c:v>
                  </c:pt>
                  <c:pt idx="75">
                    <c:v>0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8.9999999999999993E-3</c:v>
                  </c:pt>
                  <c:pt idx="80">
                    <c:v>0.01</c:v>
                  </c:pt>
                  <c:pt idx="81">
                    <c:v>6.0000000000000001E-3</c:v>
                  </c:pt>
                  <c:pt idx="83">
                    <c:v>1.1000000000000001E-3</c:v>
                  </c:pt>
                  <c:pt idx="84">
                    <c:v>1.1000000000000001E-3</c:v>
                  </c:pt>
                  <c:pt idx="85">
                    <c:v>6.0000000000000001E-3</c:v>
                  </c:pt>
                  <c:pt idx="86">
                    <c:v>0</c:v>
                  </c:pt>
                  <c:pt idx="87">
                    <c:v>1.6000000000000001E-3</c:v>
                  </c:pt>
                  <c:pt idx="88">
                    <c:v>1.9E-3</c:v>
                  </c:pt>
                  <c:pt idx="89">
                    <c:v>1.2999999999999999E-3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5.9999999999999995E-4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5.0000000000000001E-4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1.6999999999999999E-3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4.7000000000000002E-3</c:v>
                  </c:pt>
                  <c:pt idx="104">
                    <c:v>1E-3</c:v>
                  </c:pt>
                  <c:pt idx="105">
                    <c:v>1.4E-3</c:v>
                  </c:pt>
                  <c:pt idx="106">
                    <c:v>2.0000000000000001E-4</c:v>
                  </c:pt>
                  <c:pt idx="10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7">
                  <c:v>3.9539999997941777E-3</c:v>
                </c:pt>
                <c:pt idx="8">
                  <c:v>3.4679999953368679E-3</c:v>
                </c:pt>
                <c:pt idx="9">
                  <c:v>3.6779999936698005E-3</c:v>
                </c:pt>
                <c:pt idx="10">
                  <c:v>-2.670000001671724E-3</c:v>
                </c:pt>
                <c:pt idx="11">
                  <c:v>1.7719999959808774E-3</c:v>
                </c:pt>
                <c:pt idx="12">
                  <c:v>-8.5199999739415944E-4</c:v>
                </c:pt>
                <c:pt idx="13">
                  <c:v>4.0379999991273507E-3</c:v>
                </c:pt>
                <c:pt idx="14">
                  <c:v>-1.4314000007288996E-2</c:v>
                </c:pt>
                <c:pt idx="15">
                  <c:v>8.7999999959720299E-4</c:v>
                </c:pt>
                <c:pt idx="16">
                  <c:v>-3.3960000000661239E-3</c:v>
                </c:pt>
                <c:pt idx="17">
                  <c:v>2.4939999930211343E-3</c:v>
                </c:pt>
                <c:pt idx="18">
                  <c:v>-2.68800000048941E-3</c:v>
                </c:pt>
                <c:pt idx="19">
                  <c:v>-3.9680000045336783E-3</c:v>
                </c:pt>
                <c:pt idx="20">
                  <c:v>7.119999936548993E-4</c:v>
                </c:pt>
                <c:pt idx="21">
                  <c:v>-5.6400000175926834E-4</c:v>
                </c:pt>
                <c:pt idx="22">
                  <c:v>-2.9120000035618432E-3</c:v>
                </c:pt>
                <c:pt idx="23">
                  <c:v>-1.0204000005614944E-2</c:v>
                </c:pt>
                <c:pt idx="24">
                  <c:v>-5.994000006467104E-3</c:v>
                </c:pt>
                <c:pt idx="25">
                  <c:v>-8.1520000021555461E-3</c:v>
                </c:pt>
                <c:pt idx="26">
                  <c:v>2.737999995588325E-3</c:v>
                </c:pt>
                <c:pt idx="27">
                  <c:v>-1.3190000005124602E-2</c:v>
                </c:pt>
                <c:pt idx="28">
                  <c:v>2.2519999911310151E-3</c:v>
                </c:pt>
                <c:pt idx="29">
                  <c:v>3.4619999933056533E-3</c:v>
                </c:pt>
                <c:pt idx="30">
                  <c:v>1.6279999981634319E-3</c:v>
                </c:pt>
                <c:pt idx="31">
                  <c:v>-2.8720000045723282E-3</c:v>
                </c:pt>
                <c:pt idx="32">
                  <c:v>1.155999991169665E-3</c:v>
                </c:pt>
                <c:pt idx="33">
                  <c:v>2.0321999996667728E-2</c:v>
                </c:pt>
                <c:pt idx="34">
                  <c:v>-9.3740000083926134E-3</c:v>
                </c:pt>
                <c:pt idx="35">
                  <c:v>-4.9700000017764978E-3</c:v>
                </c:pt>
                <c:pt idx="36">
                  <c:v>8.8800000230548903E-4</c:v>
                </c:pt>
                <c:pt idx="37">
                  <c:v>9.5679999940330163E-3</c:v>
                </c:pt>
                <c:pt idx="38">
                  <c:v>-5.266000000119675E-3</c:v>
                </c:pt>
                <c:pt idx="39">
                  <c:v>5.8059999937540852E-3</c:v>
                </c:pt>
                <c:pt idx="40">
                  <c:v>-3.541999998560641E-3</c:v>
                </c:pt>
                <c:pt idx="41">
                  <c:v>-9.0000000054715201E-3</c:v>
                </c:pt>
                <c:pt idx="43">
                  <c:v>1.1999999995168764E-2</c:v>
                </c:pt>
                <c:pt idx="44">
                  <c:v>-8.766000006289687E-3</c:v>
                </c:pt>
                <c:pt idx="45">
                  <c:v>2.3999999975785613E-3</c:v>
                </c:pt>
                <c:pt idx="46">
                  <c:v>1.5123999997740611E-2</c:v>
                </c:pt>
                <c:pt idx="47">
                  <c:v>6.5659999963827431E-3</c:v>
                </c:pt>
                <c:pt idx="48">
                  <c:v>-3.2240000000456348E-3</c:v>
                </c:pt>
                <c:pt idx="49">
                  <c:v>8.0799999996088445E-3</c:v>
                </c:pt>
                <c:pt idx="50">
                  <c:v>4.8039999965112656E-3</c:v>
                </c:pt>
                <c:pt idx="51">
                  <c:v>3.1079999971552752E-3</c:v>
                </c:pt>
                <c:pt idx="52">
                  <c:v>-9.1680000041378662E-3</c:v>
                </c:pt>
                <c:pt idx="53">
                  <c:v>-2.851599999848986E-2</c:v>
                </c:pt>
                <c:pt idx="54">
                  <c:v>-2.2820000012870878E-3</c:v>
                </c:pt>
                <c:pt idx="55">
                  <c:v>-1.1600000289035961E-4</c:v>
                </c:pt>
                <c:pt idx="56">
                  <c:v>-4.3600000208243728E-4</c:v>
                </c:pt>
                <c:pt idx="57">
                  <c:v>-1.2894000006781425E-2</c:v>
                </c:pt>
                <c:pt idx="58">
                  <c:v>-7.798000006005168E-3</c:v>
                </c:pt>
                <c:pt idx="59">
                  <c:v>-3.9079999987734482E-3</c:v>
                </c:pt>
                <c:pt idx="60">
                  <c:v>7.5339999966672622E-3</c:v>
                </c:pt>
                <c:pt idx="61">
                  <c:v>3.1399999716086313E-4</c:v>
                </c:pt>
                <c:pt idx="62">
                  <c:v>4.7599999379599467E-4</c:v>
                </c:pt>
                <c:pt idx="63">
                  <c:v>-1.4960000044084154E-3</c:v>
                </c:pt>
                <c:pt idx="64">
                  <c:v>6.3199999567586929E-4</c:v>
                </c:pt>
                <c:pt idx="65">
                  <c:v>-2.6599999982863665E-3</c:v>
                </c:pt>
                <c:pt idx="66">
                  <c:v>-1.0884000002988614E-2</c:v>
                </c:pt>
                <c:pt idx="67">
                  <c:v>-5.208000002312474E-3</c:v>
                </c:pt>
                <c:pt idx="68">
                  <c:v>7.8199999552452937E-4</c:v>
                </c:pt>
                <c:pt idx="69">
                  <c:v>-2.4000000048545189E-3</c:v>
                </c:pt>
                <c:pt idx="70">
                  <c:v>-2.0600000425474718E-4</c:v>
                </c:pt>
                <c:pt idx="71">
                  <c:v>-9.6960000009858049E-3</c:v>
                </c:pt>
                <c:pt idx="72">
                  <c:v>1.7779999994672835E-2</c:v>
                </c:pt>
                <c:pt idx="73">
                  <c:v>-7.7360000068438239E-3</c:v>
                </c:pt>
                <c:pt idx="74">
                  <c:v>-4.7800000029383227E-3</c:v>
                </c:pt>
                <c:pt idx="75">
                  <c:v>1.2199999982840382E-3</c:v>
                </c:pt>
                <c:pt idx="76">
                  <c:v>-1.211400000465801E-2</c:v>
                </c:pt>
                <c:pt idx="77">
                  <c:v>5.3599999955622479E-4</c:v>
                </c:pt>
                <c:pt idx="78">
                  <c:v>1.0599999950500205E-4</c:v>
                </c:pt>
                <c:pt idx="79">
                  <c:v>-4.2200000461889431E-4</c:v>
                </c:pt>
                <c:pt idx="80">
                  <c:v>-2.2148000003653578E-2</c:v>
                </c:pt>
                <c:pt idx="81">
                  <c:v>-1.2412000003678259E-2</c:v>
                </c:pt>
                <c:pt idx="82">
                  <c:v>-1.3600000092992559E-3</c:v>
                </c:pt>
                <c:pt idx="83">
                  <c:v>-4.43000000086613E-3</c:v>
                </c:pt>
                <c:pt idx="84">
                  <c:v>-4.3300000033923425E-3</c:v>
                </c:pt>
                <c:pt idx="85">
                  <c:v>-3.0180000030668452E-3</c:v>
                </c:pt>
                <c:pt idx="86">
                  <c:v>-1.8000006093643606E-5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7-4528-B958-DF81C0AFBB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0">
                  <c:v>-5.7320000050822273E-3</c:v>
                </c:pt>
                <c:pt idx="94">
                  <c:v>-4.7520000080112368E-3</c:v>
                </c:pt>
                <c:pt idx="99">
                  <c:v>-7.4580000000423752E-3</c:v>
                </c:pt>
                <c:pt idx="102">
                  <c:v>-1.2744000006932765E-2</c:v>
                </c:pt>
                <c:pt idx="103">
                  <c:v>-1.0135000004083849E-2</c:v>
                </c:pt>
                <c:pt idx="105">
                  <c:v>-1.5110000007553026E-2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7-4528-B958-DF81C0AFBB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-6.4500000080442987E-3</c:v>
                </c:pt>
                <c:pt idx="89">
                  <c:v>-7.6520000075106509E-3</c:v>
                </c:pt>
                <c:pt idx="91">
                  <c:v>-5.7000000088009983E-3</c:v>
                </c:pt>
                <c:pt idx="92">
                  <c:v>-6.9500000026891939E-3</c:v>
                </c:pt>
                <c:pt idx="93">
                  <c:v>-6.1480000076699071E-3</c:v>
                </c:pt>
                <c:pt idx="95">
                  <c:v>-5.438000000140164E-3</c:v>
                </c:pt>
                <c:pt idx="96">
                  <c:v>-5.9980000005452894E-3</c:v>
                </c:pt>
                <c:pt idx="97">
                  <c:v>-6.1960000020917505E-3</c:v>
                </c:pt>
                <c:pt idx="98">
                  <c:v>-6.1040000000502914E-3</c:v>
                </c:pt>
                <c:pt idx="100">
                  <c:v>-1.1325999999826308E-2</c:v>
                </c:pt>
                <c:pt idx="104">
                  <c:v>-1.6350000005331822E-2</c:v>
                </c:pt>
                <c:pt idx="106">
                  <c:v>-1.6256000002613291E-2</c:v>
                </c:pt>
                <c:pt idx="107">
                  <c:v>-1.584500000171829E-2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7-4528-B958-DF81C0AFBB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7-4528-B958-DF81C0AFBB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7-4528-B958-DF81C0AFBB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7-4528-B958-DF81C0AFBB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9">
                  <c:v>1.3673613169821955E-2</c:v>
                </c:pt>
                <c:pt idx="40">
                  <c:v>1.3656040530206529E-2</c:v>
                </c:pt>
                <c:pt idx="41">
                  <c:v>1.3506673093475408E-2</c:v>
                </c:pt>
                <c:pt idx="42">
                  <c:v>1.3506673093475408E-2</c:v>
                </c:pt>
                <c:pt idx="43">
                  <c:v>1.3506673093475408E-2</c:v>
                </c:pt>
                <c:pt idx="44">
                  <c:v>1.2988280224820344E-2</c:v>
                </c:pt>
                <c:pt idx="45">
                  <c:v>1.2920918439627879E-2</c:v>
                </c:pt>
                <c:pt idx="46">
                  <c:v>1.285648542770465E-2</c:v>
                </c:pt>
                <c:pt idx="47">
                  <c:v>1.2853556654435412E-2</c:v>
                </c:pt>
                <c:pt idx="48">
                  <c:v>1.2838912788089223E-2</c:v>
                </c:pt>
                <c:pt idx="49">
                  <c:v>1.2803767508858373E-2</c:v>
                </c:pt>
                <c:pt idx="50">
                  <c:v>1.2739334496935144E-2</c:v>
                </c:pt>
                <c:pt idx="51">
                  <c:v>1.2704189217704292E-2</c:v>
                </c:pt>
                <c:pt idx="52">
                  <c:v>1.2639756205781064E-2</c:v>
                </c:pt>
                <c:pt idx="53">
                  <c:v>1.2622183566165637E-2</c:v>
                </c:pt>
                <c:pt idx="54">
                  <c:v>1.2103790697510573E-2</c:v>
                </c:pt>
                <c:pt idx="55">
                  <c:v>1.2036428912318108E-2</c:v>
                </c:pt>
                <c:pt idx="56">
                  <c:v>1.1919277981548602E-2</c:v>
                </c:pt>
                <c:pt idx="57">
                  <c:v>1.1769910544817483E-2</c:v>
                </c:pt>
                <c:pt idx="58">
                  <c:v>1.1219301170200804E-2</c:v>
                </c:pt>
                <c:pt idx="59">
                  <c:v>1.108750637308511E-2</c:v>
                </c:pt>
                <c:pt idx="60">
                  <c:v>1.1084577599815872E-2</c:v>
                </c:pt>
                <c:pt idx="61">
                  <c:v>1.0820988005584484E-2</c:v>
                </c:pt>
                <c:pt idx="62">
                  <c:v>1.0349455509237222E-2</c:v>
                </c:pt>
                <c:pt idx="63">
                  <c:v>1.0249877218083143E-2</c:v>
                </c:pt>
                <c:pt idx="64">
                  <c:v>1.0003860263467178E-2</c:v>
                </c:pt>
                <c:pt idx="65">
                  <c:v>9.7871310415435925E-3</c:v>
                </c:pt>
                <c:pt idx="66">
                  <c:v>9.1193707361574092E-3</c:v>
                </c:pt>
                <c:pt idx="67">
                  <c:v>8.5980490942331074E-3</c:v>
                </c:pt>
                <c:pt idx="68">
                  <c:v>8.3198156336555303E-3</c:v>
                </c:pt>
                <c:pt idx="69">
                  <c:v>8.23488120884764E-3</c:v>
                </c:pt>
                <c:pt idx="70">
                  <c:v>8.067941132501092E-3</c:v>
                </c:pt>
                <c:pt idx="71">
                  <c:v>7.613981275769257E-3</c:v>
                </c:pt>
                <c:pt idx="72">
                  <c:v>7.3855369607687205E-3</c:v>
                </c:pt>
                <c:pt idx="73">
                  <c:v>6.5010474334589504E-3</c:v>
                </c:pt>
                <c:pt idx="74">
                  <c:v>6.4483295146126728E-3</c:v>
                </c:pt>
                <c:pt idx="75">
                  <c:v>6.4483295146126728E-3</c:v>
                </c:pt>
                <c:pt idx="76">
                  <c:v>5.6487744121107939E-3</c:v>
                </c:pt>
                <c:pt idx="77">
                  <c:v>4.6969230996085579E-3</c:v>
                </c:pt>
                <c:pt idx="78">
                  <c:v>4.4479773717233575E-3</c:v>
                </c:pt>
                <c:pt idx="79">
                  <c:v>3.8153623455680248E-3</c:v>
                </c:pt>
                <c:pt idx="80">
                  <c:v>2.945516684604443E-3</c:v>
                </c:pt>
                <c:pt idx="81">
                  <c:v>2.6292091715267776E-3</c:v>
                </c:pt>
                <c:pt idx="82">
                  <c:v>2.0258818780638215E-3</c:v>
                </c:pt>
                <c:pt idx="83">
                  <c:v>7.8247654020785484E-5</c:v>
                </c:pt>
                <c:pt idx="84">
                  <c:v>7.8247654020785484E-5</c:v>
                </c:pt>
                <c:pt idx="85">
                  <c:v>-7.5938150098118357E-4</c:v>
                </c:pt>
                <c:pt idx="86">
                  <c:v>-7.5938150098118357E-4</c:v>
                </c:pt>
                <c:pt idx="87">
                  <c:v>-2.5737565412739076E-3</c:v>
                </c:pt>
                <c:pt idx="88">
                  <c:v>-2.6747992190626069E-3</c:v>
                </c:pt>
                <c:pt idx="89">
                  <c:v>-2.7304459111781205E-3</c:v>
                </c:pt>
                <c:pt idx="90">
                  <c:v>-2.7597336438704989E-3</c:v>
                </c:pt>
                <c:pt idx="91">
                  <c:v>-3.6266505315648428E-3</c:v>
                </c:pt>
                <c:pt idx="92">
                  <c:v>-5.1642564979146079E-3</c:v>
                </c:pt>
                <c:pt idx="93">
                  <c:v>-5.5479257961847418E-3</c:v>
                </c:pt>
                <c:pt idx="94">
                  <c:v>-6.2449738342633017E-3</c:v>
                </c:pt>
                <c:pt idx="95">
                  <c:v>-6.2947629798403397E-3</c:v>
                </c:pt>
                <c:pt idx="96">
                  <c:v>-7.2319704259963882E-3</c:v>
                </c:pt>
                <c:pt idx="97">
                  <c:v>-7.3227623973427559E-3</c:v>
                </c:pt>
                <c:pt idx="98">
                  <c:v>-8.8486532706155731E-3</c:v>
                </c:pt>
                <c:pt idx="99">
                  <c:v>-9.047809852923732E-3</c:v>
                </c:pt>
                <c:pt idx="100">
                  <c:v>-9.7682880771561946E-3</c:v>
                </c:pt>
                <c:pt idx="101">
                  <c:v>-9.7682880771561946E-3</c:v>
                </c:pt>
                <c:pt idx="102">
                  <c:v>-1.1733494940814656E-2</c:v>
                </c:pt>
                <c:pt idx="103">
                  <c:v>-1.1775962153218602E-2</c:v>
                </c:pt>
                <c:pt idx="104">
                  <c:v>-1.351126031524191E-2</c:v>
                </c:pt>
                <c:pt idx="105">
                  <c:v>-1.3569835780626663E-2</c:v>
                </c:pt>
                <c:pt idx="106">
                  <c:v>-1.4410393708897868E-2</c:v>
                </c:pt>
                <c:pt idx="107">
                  <c:v>-1.9083251459966536E-2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7-4528-B958-DF81C0AFBB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0.17167399999743793</c:v>
                </c:pt>
                <c:pt idx="87">
                  <c:v>2.560099999391241E-2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A7-4528-B958-DF81C0AF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810784"/>
        <c:axId val="1"/>
      </c:scatterChart>
      <c:valAx>
        <c:axId val="52781078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183530963552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810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91698639537628"/>
          <c:y val="0.92000129214617399"/>
          <c:w val="0.8166390831027275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YZ CVn - O-C Diagr.</a:t>
            </a:r>
          </a:p>
        </c:rich>
      </c:tx>
      <c:layout>
        <c:manualLayout>
          <c:xMode val="edge"/>
          <c:yMode val="edge"/>
          <c:x val="0.371186440677966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6271186440679"/>
          <c:y val="0.14723926380368099"/>
          <c:w val="0.7983050847457626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0.17167399999743793</c:v>
                </c:pt>
                <c:pt idx="1">
                  <c:v>-3.370800000266172E-2</c:v>
                </c:pt>
                <c:pt idx="2">
                  <c:v>1.2805999998818152E-2</c:v>
                </c:pt>
                <c:pt idx="3">
                  <c:v>-1.9765999997616746E-2</c:v>
                </c:pt>
                <c:pt idx="4">
                  <c:v>-5.1390000000537839E-2</c:v>
                </c:pt>
                <c:pt idx="5">
                  <c:v>7.4659999954747036E-3</c:v>
                </c:pt>
                <c:pt idx="6">
                  <c:v>9.1799999790964648E-4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77-4986-873E-90EE4D86D7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  <c:pt idx="69">
                    <c:v>0</c:v>
                  </c:pt>
                  <c:pt idx="74">
                    <c:v>0</c:v>
                  </c:pt>
                  <c:pt idx="75">
                    <c:v>0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8.9999999999999993E-3</c:v>
                  </c:pt>
                  <c:pt idx="80">
                    <c:v>0.01</c:v>
                  </c:pt>
                  <c:pt idx="81">
                    <c:v>6.0000000000000001E-3</c:v>
                  </c:pt>
                  <c:pt idx="83">
                    <c:v>1.1000000000000001E-3</c:v>
                  </c:pt>
                  <c:pt idx="84">
                    <c:v>1.1000000000000001E-3</c:v>
                  </c:pt>
                  <c:pt idx="85">
                    <c:v>6.0000000000000001E-3</c:v>
                  </c:pt>
                  <c:pt idx="86">
                    <c:v>0</c:v>
                  </c:pt>
                  <c:pt idx="87">
                    <c:v>1.6000000000000001E-3</c:v>
                  </c:pt>
                  <c:pt idx="88">
                    <c:v>1.9E-3</c:v>
                  </c:pt>
                  <c:pt idx="89">
                    <c:v>1.2999999999999999E-3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5.9999999999999995E-4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5.0000000000000001E-4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1.6999999999999999E-3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4.7000000000000002E-3</c:v>
                  </c:pt>
                  <c:pt idx="104">
                    <c:v>1E-3</c:v>
                  </c:pt>
                  <c:pt idx="105">
                    <c:v>1.4E-3</c:v>
                  </c:pt>
                  <c:pt idx="106">
                    <c:v>2.0000000000000001E-4</c:v>
                  </c:pt>
                  <c:pt idx="107">
                    <c:v>1.8E-3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  <c:pt idx="69">
                    <c:v>0</c:v>
                  </c:pt>
                  <c:pt idx="74">
                    <c:v>0</c:v>
                  </c:pt>
                  <c:pt idx="75">
                    <c:v>0</c:v>
                  </c:pt>
                  <c:pt idx="77">
                    <c:v>6.0000000000000001E-3</c:v>
                  </c:pt>
                  <c:pt idx="78">
                    <c:v>7.0000000000000001E-3</c:v>
                  </c:pt>
                  <c:pt idx="79">
                    <c:v>8.9999999999999993E-3</c:v>
                  </c:pt>
                  <c:pt idx="80">
                    <c:v>0.01</c:v>
                  </c:pt>
                  <c:pt idx="81">
                    <c:v>6.0000000000000001E-3</c:v>
                  </c:pt>
                  <c:pt idx="83">
                    <c:v>1.1000000000000001E-3</c:v>
                  </c:pt>
                  <c:pt idx="84">
                    <c:v>1.1000000000000001E-3</c:v>
                  </c:pt>
                  <c:pt idx="85">
                    <c:v>6.0000000000000001E-3</c:v>
                  </c:pt>
                  <c:pt idx="86">
                    <c:v>0</c:v>
                  </c:pt>
                  <c:pt idx="87">
                    <c:v>1.6000000000000001E-3</c:v>
                  </c:pt>
                  <c:pt idx="88">
                    <c:v>1.9E-3</c:v>
                  </c:pt>
                  <c:pt idx="89">
                    <c:v>1.2999999999999999E-3</c:v>
                  </c:pt>
                  <c:pt idx="90">
                    <c:v>2.0000000000000001E-4</c:v>
                  </c:pt>
                  <c:pt idx="91">
                    <c:v>0</c:v>
                  </c:pt>
                  <c:pt idx="92">
                    <c:v>0</c:v>
                  </c:pt>
                  <c:pt idx="93">
                    <c:v>5.9999999999999995E-4</c:v>
                  </c:pt>
                  <c:pt idx="94">
                    <c:v>4.0000000000000002E-4</c:v>
                  </c:pt>
                  <c:pt idx="95">
                    <c:v>0</c:v>
                  </c:pt>
                  <c:pt idx="96">
                    <c:v>5.0000000000000001E-4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1.6999999999999999E-3</c:v>
                  </c:pt>
                  <c:pt idx="100">
                    <c:v>0</c:v>
                  </c:pt>
                  <c:pt idx="101">
                    <c:v>1E-4</c:v>
                  </c:pt>
                  <c:pt idx="102">
                    <c:v>5.0000000000000001E-4</c:v>
                  </c:pt>
                  <c:pt idx="103">
                    <c:v>4.7000000000000002E-3</c:v>
                  </c:pt>
                  <c:pt idx="104">
                    <c:v>1E-3</c:v>
                  </c:pt>
                  <c:pt idx="105">
                    <c:v>1.4E-3</c:v>
                  </c:pt>
                  <c:pt idx="106">
                    <c:v>2.0000000000000001E-4</c:v>
                  </c:pt>
                  <c:pt idx="107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7">
                  <c:v>3.9539999997941777E-3</c:v>
                </c:pt>
                <c:pt idx="8">
                  <c:v>3.4679999953368679E-3</c:v>
                </c:pt>
                <c:pt idx="9">
                  <c:v>3.6779999936698005E-3</c:v>
                </c:pt>
                <c:pt idx="10">
                  <c:v>-2.670000001671724E-3</c:v>
                </c:pt>
                <c:pt idx="11">
                  <c:v>1.7719999959808774E-3</c:v>
                </c:pt>
                <c:pt idx="12">
                  <c:v>-8.5199999739415944E-4</c:v>
                </c:pt>
                <c:pt idx="13">
                  <c:v>4.0379999991273507E-3</c:v>
                </c:pt>
                <c:pt idx="14">
                  <c:v>-1.4314000007288996E-2</c:v>
                </c:pt>
                <c:pt idx="15">
                  <c:v>8.7999999959720299E-4</c:v>
                </c:pt>
                <c:pt idx="16">
                  <c:v>-3.3960000000661239E-3</c:v>
                </c:pt>
                <c:pt idx="17">
                  <c:v>2.4939999930211343E-3</c:v>
                </c:pt>
                <c:pt idx="18">
                  <c:v>-2.68800000048941E-3</c:v>
                </c:pt>
                <c:pt idx="19">
                  <c:v>-3.9680000045336783E-3</c:v>
                </c:pt>
                <c:pt idx="20">
                  <c:v>7.119999936548993E-4</c:v>
                </c:pt>
                <c:pt idx="21">
                  <c:v>-5.6400000175926834E-4</c:v>
                </c:pt>
                <c:pt idx="22">
                  <c:v>-2.9120000035618432E-3</c:v>
                </c:pt>
                <c:pt idx="23">
                  <c:v>-1.0204000005614944E-2</c:v>
                </c:pt>
                <c:pt idx="24">
                  <c:v>-5.994000006467104E-3</c:v>
                </c:pt>
                <c:pt idx="25">
                  <c:v>-8.1520000021555461E-3</c:v>
                </c:pt>
                <c:pt idx="26">
                  <c:v>2.737999995588325E-3</c:v>
                </c:pt>
                <c:pt idx="27">
                  <c:v>-1.3190000005124602E-2</c:v>
                </c:pt>
                <c:pt idx="28">
                  <c:v>2.2519999911310151E-3</c:v>
                </c:pt>
                <c:pt idx="29">
                  <c:v>3.4619999933056533E-3</c:v>
                </c:pt>
                <c:pt idx="30">
                  <c:v>1.6279999981634319E-3</c:v>
                </c:pt>
                <c:pt idx="31">
                  <c:v>-2.8720000045723282E-3</c:v>
                </c:pt>
                <c:pt idx="32">
                  <c:v>1.155999991169665E-3</c:v>
                </c:pt>
                <c:pt idx="33">
                  <c:v>2.0321999996667728E-2</c:v>
                </c:pt>
                <c:pt idx="34">
                  <c:v>-9.3740000083926134E-3</c:v>
                </c:pt>
                <c:pt idx="35">
                  <c:v>-4.9700000017764978E-3</c:v>
                </c:pt>
                <c:pt idx="36">
                  <c:v>8.8800000230548903E-4</c:v>
                </c:pt>
                <c:pt idx="37">
                  <c:v>9.5679999940330163E-3</c:v>
                </c:pt>
                <c:pt idx="38">
                  <c:v>-5.266000000119675E-3</c:v>
                </c:pt>
                <c:pt idx="39">
                  <c:v>5.8059999937540852E-3</c:v>
                </c:pt>
                <c:pt idx="40">
                  <c:v>-3.541999998560641E-3</c:v>
                </c:pt>
                <c:pt idx="41">
                  <c:v>-9.0000000054715201E-3</c:v>
                </c:pt>
                <c:pt idx="43">
                  <c:v>1.1999999995168764E-2</c:v>
                </c:pt>
                <c:pt idx="44">
                  <c:v>-8.766000006289687E-3</c:v>
                </c:pt>
                <c:pt idx="45">
                  <c:v>2.3999999975785613E-3</c:v>
                </c:pt>
                <c:pt idx="46">
                  <c:v>1.5123999997740611E-2</c:v>
                </c:pt>
                <c:pt idx="47">
                  <c:v>6.5659999963827431E-3</c:v>
                </c:pt>
                <c:pt idx="48">
                  <c:v>-3.2240000000456348E-3</c:v>
                </c:pt>
                <c:pt idx="49">
                  <c:v>8.0799999996088445E-3</c:v>
                </c:pt>
                <c:pt idx="50">
                  <c:v>4.8039999965112656E-3</c:v>
                </c:pt>
                <c:pt idx="51">
                  <c:v>3.1079999971552752E-3</c:v>
                </c:pt>
                <c:pt idx="52">
                  <c:v>-9.1680000041378662E-3</c:v>
                </c:pt>
                <c:pt idx="53">
                  <c:v>-2.851599999848986E-2</c:v>
                </c:pt>
                <c:pt idx="54">
                  <c:v>-2.2820000012870878E-3</c:v>
                </c:pt>
                <c:pt idx="55">
                  <c:v>-1.1600000289035961E-4</c:v>
                </c:pt>
                <c:pt idx="56">
                  <c:v>-4.3600000208243728E-4</c:v>
                </c:pt>
                <c:pt idx="57">
                  <c:v>-1.2894000006781425E-2</c:v>
                </c:pt>
                <c:pt idx="58">
                  <c:v>-7.798000006005168E-3</c:v>
                </c:pt>
                <c:pt idx="59">
                  <c:v>-3.9079999987734482E-3</c:v>
                </c:pt>
                <c:pt idx="60">
                  <c:v>7.5339999966672622E-3</c:v>
                </c:pt>
                <c:pt idx="61">
                  <c:v>3.1399999716086313E-4</c:v>
                </c:pt>
                <c:pt idx="62">
                  <c:v>4.7599999379599467E-4</c:v>
                </c:pt>
                <c:pt idx="63">
                  <c:v>-1.4960000044084154E-3</c:v>
                </c:pt>
                <c:pt idx="64">
                  <c:v>6.3199999567586929E-4</c:v>
                </c:pt>
                <c:pt idx="65">
                  <c:v>-2.6599999982863665E-3</c:v>
                </c:pt>
                <c:pt idx="66">
                  <c:v>-1.0884000002988614E-2</c:v>
                </c:pt>
                <c:pt idx="67">
                  <c:v>-5.208000002312474E-3</c:v>
                </c:pt>
                <c:pt idx="68">
                  <c:v>7.8199999552452937E-4</c:v>
                </c:pt>
                <c:pt idx="69">
                  <c:v>-2.4000000048545189E-3</c:v>
                </c:pt>
                <c:pt idx="70">
                  <c:v>-2.0600000425474718E-4</c:v>
                </c:pt>
                <c:pt idx="71">
                  <c:v>-9.6960000009858049E-3</c:v>
                </c:pt>
                <c:pt idx="72">
                  <c:v>1.7779999994672835E-2</c:v>
                </c:pt>
                <c:pt idx="73">
                  <c:v>-7.7360000068438239E-3</c:v>
                </c:pt>
                <c:pt idx="74">
                  <c:v>-4.7800000029383227E-3</c:v>
                </c:pt>
                <c:pt idx="75">
                  <c:v>1.2199999982840382E-3</c:v>
                </c:pt>
                <c:pt idx="76">
                  <c:v>-1.211400000465801E-2</c:v>
                </c:pt>
                <c:pt idx="77">
                  <c:v>5.3599999955622479E-4</c:v>
                </c:pt>
                <c:pt idx="78">
                  <c:v>1.0599999950500205E-4</c:v>
                </c:pt>
                <c:pt idx="79">
                  <c:v>-4.2200000461889431E-4</c:v>
                </c:pt>
                <c:pt idx="80">
                  <c:v>-2.2148000003653578E-2</c:v>
                </c:pt>
                <c:pt idx="81">
                  <c:v>-1.2412000003678259E-2</c:v>
                </c:pt>
                <c:pt idx="82">
                  <c:v>-1.3600000092992559E-3</c:v>
                </c:pt>
                <c:pt idx="83">
                  <c:v>-4.43000000086613E-3</c:v>
                </c:pt>
                <c:pt idx="84">
                  <c:v>-4.3300000033923425E-3</c:v>
                </c:pt>
                <c:pt idx="85">
                  <c:v>-3.0180000030668452E-3</c:v>
                </c:pt>
                <c:pt idx="86">
                  <c:v>-1.8000006093643606E-5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77-4986-873E-90EE4D86D7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90">
                  <c:v>-5.7320000050822273E-3</c:v>
                </c:pt>
                <c:pt idx="94">
                  <c:v>-4.7520000080112368E-3</c:v>
                </c:pt>
                <c:pt idx="99">
                  <c:v>-7.4580000000423752E-3</c:v>
                </c:pt>
                <c:pt idx="102">
                  <c:v>-1.2744000006932765E-2</c:v>
                </c:pt>
                <c:pt idx="103">
                  <c:v>-1.0135000004083849E-2</c:v>
                </c:pt>
                <c:pt idx="105">
                  <c:v>-1.5110000007553026E-2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77-4986-873E-90EE4D86D7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88">
                  <c:v>-6.4500000080442987E-3</c:v>
                </c:pt>
                <c:pt idx="89">
                  <c:v>-7.6520000075106509E-3</c:v>
                </c:pt>
                <c:pt idx="91">
                  <c:v>-5.7000000088009983E-3</c:v>
                </c:pt>
                <c:pt idx="92">
                  <c:v>-6.9500000026891939E-3</c:v>
                </c:pt>
                <c:pt idx="93">
                  <c:v>-6.1480000076699071E-3</c:v>
                </c:pt>
                <c:pt idx="95">
                  <c:v>-5.438000000140164E-3</c:v>
                </c:pt>
                <c:pt idx="96">
                  <c:v>-5.9980000005452894E-3</c:v>
                </c:pt>
                <c:pt idx="97">
                  <c:v>-6.1960000020917505E-3</c:v>
                </c:pt>
                <c:pt idx="98">
                  <c:v>-6.1040000000502914E-3</c:v>
                </c:pt>
                <c:pt idx="100">
                  <c:v>-1.1325999999826308E-2</c:v>
                </c:pt>
                <c:pt idx="104">
                  <c:v>-1.6350000005331822E-2</c:v>
                </c:pt>
                <c:pt idx="106">
                  <c:v>-1.6256000002613291E-2</c:v>
                </c:pt>
                <c:pt idx="107">
                  <c:v>-1.584500000171829E-2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77-4986-873E-90EE4D86D7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77-4986-873E-90EE4D86D7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77-4986-873E-90EE4D86D7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42">
                    <c:v>0</c:v>
                  </c:pt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77-4986-873E-90EE4D86D7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39">
                  <c:v>1.3673613169821955E-2</c:v>
                </c:pt>
                <c:pt idx="40">
                  <c:v>1.3656040530206529E-2</c:v>
                </c:pt>
                <c:pt idx="41">
                  <c:v>1.3506673093475408E-2</c:v>
                </c:pt>
                <c:pt idx="42">
                  <c:v>1.3506673093475408E-2</c:v>
                </c:pt>
                <c:pt idx="43">
                  <c:v>1.3506673093475408E-2</c:v>
                </c:pt>
                <c:pt idx="44">
                  <c:v>1.2988280224820344E-2</c:v>
                </c:pt>
                <c:pt idx="45">
                  <c:v>1.2920918439627879E-2</c:v>
                </c:pt>
                <c:pt idx="46">
                  <c:v>1.285648542770465E-2</c:v>
                </c:pt>
                <c:pt idx="47">
                  <c:v>1.2853556654435412E-2</c:v>
                </c:pt>
                <c:pt idx="48">
                  <c:v>1.2838912788089223E-2</c:v>
                </c:pt>
                <c:pt idx="49">
                  <c:v>1.2803767508858373E-2</c:v>
                </c:pt>
                <c:pt idx="50">
                  <c:v>1.2739334496935144E-2</c:v>
                </c:pt>
                <c:pt idx="51">
                  <c:v>1.2704189217704292E-2</c:v>
                </c:pt>
                <c:pt idx="52">
                  <c:v>1.2639756205781064E-2</c:v>
                </c:pt>
                <c:pt idx="53">
                  <c:v>1.2622183566165637E-2</c:v>
                </c:pt>
                <c:pt idx="54">
                  <c:v>1.2103790697510573E-2</c:v>
                </c:pt>
                <c:pt idx="55">
                  <c:v>1.2036428912318108E-2</c:v>
                </c:pt>
                <c:pt idx="56">
                  <c:v>1.1919277981548602E-2</c:v>
                </c:pt>
                <c:pt idx="57">
                  <c:v>1.1769910544817483E-2</c:v>
                </c:pt>
                <c:pt idx="58">
                  <c:v>1.1219301170200804E-2</c:v>
                </c:pt>
                <c:pt idx="59">
                  <c:v>1.108750637308511E-2</c:v>
                </c:pt>
                <c:pt idx="60">
                  <c:v>1.1084577599815872E-2</c:v>
                </c:pt>
                <c:pt idx="61">
                  <c:v>1.0820988005584484E-2</c:v>
                </c:pt>
                <c:pt idx="62">
                  <c:v>1.0349455509237222E-2</c:v>
                </c:pt>
                <c:pt idx="63">
                  <c:v>1.0249877218083143E-2</c:v>
                </c:pt>
                <c:pt idx="64">
                  <c:v>1.0003860263467178E-2</c:v>
                </c:pt>
                <c:pt idx="65">
                  <c:v>9.7871310415435925E-3</c:v>
                </c:pt>
                <c:pt idx="66">
                  <c:v>9.1193707361574092E-3</c:v>
                </c:pt>
                <c:pt idx="67">
                  <c:v>8.5980490942331074E-3</c:v>
                </c:pt>
                <c:pt idx="68">
                  <c:v>8.3198156336555303E-3</c:v>
                </c:pt>
                <c:pt idx="69">
                  <c:v>8.23488120884764E-3</c:v>
                </c:pt>
                <c:pt idx="70">
                  <c:v>8.067941132501092E-3</c:v>
                </c:pt>
                <c:pt idx="71">
                  <c:v>7.613981275769257E-3</c:v>
                </c:pt>
                <c:pt idx="72">
                  <c:v>7.3855369607687205E-3</c:v>
                </c:pt>
                <c:pt idx="73">
                  <c:v>6.5010474334589504E-3</c:v>
                </c:pt>
                <c:pt idx="74">
                  <c:v>6.4483295146126728E-3</c:v>
                </c:pt>
                <c:pt idx="75">
                  <c:v>6.4483295146126728E-3</c:v>
                </c:pt>
                <c:pt idx="76">
                  <c:v>5.6487744121107939E-3</c:v>
                </c:pt>
                <c:pt idx="77">
                  <c:v>4.6969230996085579E-3</c:v>
                </c:pt>
                <c:pt idx="78">
                  <c:v>4.4479773717233575E-3</c:v>
                </c:pt>
                <c:pt idx="79">
                  <c:v>3.8153623455680248E-3</c:v>
                </c:pt>
                <c:pt idx="80">
                  <c:v>2.945516684604443E-3</c:v>
                </c:pt>
                <c:pt idx="81">
                  <c:v>2.6292091715267776E-3</c:v>
                </c:pt>
                <c:pt idx="82">
                  <c:v>2.0258818780638215E-3</c:v>
                </c:pt>
                <c:pt idx="83">
                  <c:v>7.8247654020785484E-5</c:v>
                </c:pt>
                <c:pt idx="84">
                  <c:v>7.8247654020785484E-5</c:v>
                </c:pt>
                <c:pt idx="85">
                  <c:v>-7.5938150098118357E-4</c:v>
                </c:pt>
                <c:pt idx="86">
                  <c:v>-7.5938150098118357E-4</c:v>
                </c:pt>
                <c:pt idx="87">
                  <c:v>-2.5737565412739076E-3</c:v>
                </c:pt>
                <c:pt idx="88">
                  <c:v>-2.6747992190626069E-3</c:v>
                </c:pt>
                <c:pt idx="89">
                  <c:v>-2.7304459111781205E-3</c:v>
                </c:pt>
                <c:pt idx="90">
                  <c:v>-2.7597336438704989E-3</c:v>
                </c:pt>
                <c:pt idx="91">
                  <c:v>-3.6266505315648428E-3</c:v>
                </c:pt>
                <c:pt idx="92">
                  <c:v>-5.1642564979146079E-3</c:v>
                </c:pt>
                <c:pt idx="93">
                  <c:v>-5.5479257961847418E-3</c:v>
                </c:pt>
                <c:pt idx="94">
                  <c:v>-6.2449738342633017E-3</c:v>
                </c:pt>
                <c:pt idx="95">
                  <c:v>-6.2947629798403397E-3</c:v>
                </c:pt>
                <c:pt idx="96">
                  <c:v>-7.2319704259963882E-3</c:v>
                </c:pt>
                <c:pt idx="97">
                  <c:v>-7.3227623973427559E-3</c:v>
                </c:pt>
                <c:pt idx="98">
                  <c:v>-8.8486532706155731E-3</c:v>
                </c:pt>
                <c:pt idx="99">
                  <c:v>-9.047809852923732E-3</c:v>
                </c:pt>
                <c:pt idx="100">
                  <c:v>-9.7682880771561946E-3</c:v>
                </c:pt>
                <c:pt idx="101">
                  <c:v>-9.7682880771561946E-3</c:v>
                </c:pt>
                <c:pt idx="102">
                  <c:v>-1.1733494940814656E-2</c:v>
                </c:pt>
                <c:pt idx="103">
                  <c:v>-1.1775962153218602E-2</c:v>
                </c:pt>
                <c:pt idx="104">
                  <c:v>-1.351126031524191E-2</c:v>
                </c:pt>
                <c:pt idx="105">
                  <c:v>-1.3569835780626663E-2</c:v>
                </c:pt>
                <c:pt idx="106">
                  <c:v>-1.4410393708897868E-2</c:v>
                </c:pt>
                <c:pt idx="107">
                  <c:v>-1.9083251459966536E-2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77-4986-873E-90EE4D86D7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-10003</c:v>
                </c:pt>
                <c:pt idx="1">
                  <c:v>-9074</c:v>
                </c:pt>
                <c:pt idx="2">
                  <c:v>-9057</c:v>
                </c:pt>
                <c:pt idx="3">
                  <c:v>-8823</c:v>
                </c:pt>
                <c:pt idx="4">
                  <c:v>-8795</c:v>
                </c:pt>
                <c:pt idx="5">
                  <c:v>-7827</c:v>
                </c:pt>
                <c:pt idx="6">
                  <c:v>-6921</c:v>
                </c:pt>
                <c:pt idx="7">
                  <c:v>-1663</c:v>
                </c:pt>
                <c:pt idx="8">
                  <c:v>-1646</c:v>
                </c:pt>
                <c:pt idx="9">
                  <c:v>-1641</c:v>
                </c:pt>
                <c:pt idx="10">
                  <c:v>-1635</c:v>
                </c:pt>
                <c:pt idx="11">
                  <c:v>-1634</c:v>
                </c:pt>
                <c:pt idx="12">
                  <c:v>-1606</c:v>
                </c:pt>
                <c:pt idx="13">
                  <c:v>-1561</c:v>
                </c:pt>
                <c:pt idx="14">
                  <c:v>-1417</c:v>
                </c:pt>
                <c:pt idx="15">
                  <c:v>-1360</c:v>
                </c:pt>
                <c:pt idx="16">
                  <c:v>-1338</c:v>
                </c:pt>
                <c:pt idx="17">
                  <c:v>-1293</c:v>
                </c:pt>
                <c:pt idx="18">
                  <c:v>-1264</c:v>
                </c:pt>
                <c:pt idx="19">
                  <c:v>-1104</c:v>
                </c:pt>
                <c:pt idx="20">
                  <c:v>-1064</c:v>
                </c:pt>
                <c:pt idx="21">
                  <c:v>-1042</c:v>
                </c:pt>
                <c:pt idx="22">
                  <c:v>-1036</c:v>
                </c:pt>
                <c:pt idx="23">
                  <c:v>-962</c:v>
                </c:pt>
                <c:pt idx="24">
                  <c:v>-957</c:v>
                </c:pt>
                <c:pt idx="25">
                  <c:v>-756</c:v>
                </c:pt>
                <c:pt idx="26">
                  <c:v>-711</c:v>
                </c:pt>
                <c:pt idx="27">
                  <c:v>-695</c:v>
                </c:pt>
                <c:pt idx="28">
                  <c:v>-694</c:v>
                </c:pt>
                <c:pt idx="29">
                  <c:v>-689</c:v>
                </c:pt>
                <c:pt idx="30">
                  <c:v>-666</c:v>
                </c:pt>
                <c:pt idx="31">
                  <c:v>-416</c:v>
                </c:pt>
                <c:pt idx="32">
                  <c:v>-382</c:v>
                </c:pt>
                <c:pt idx="33">
                  <c:v>-359</c:v>
                </c:pt>
                <c:pt idx="34">
                  <c:v>-347</c:v>
                </c:pt>
                <c:pt idx="35">
                  <c:v>-285</c:v>
                </c:pt>
                <c:pt idx="36">
                  <c:v>-136</c:v>
                </c:pt>
                <c:pt idx="37">
                  <c:v>-96</c:v>
                </c:pt>
                <c:pt idx="38">
                  <c:v>-73</c:v>
                </c:pt>
                <c:pt idx="39">
                  <c:v>-57</c:v>
                </c:pt>
                <c:pt idx="40">
                  <c:v>-51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177</c:v>
                </c:pt>
                <c:pt idx="45">
                  <c:v>200</c:v>
                </c:pt>
                <c:pt idx="46">
                  <c:v>222</c:v>
                </c:pt>
                <c:pt idx="47">
                  <c:v>223</c:v>
                </c:pt>
                <c:pt idx="48">
                  <c:v>228</c:v>
                </c:pt>
                <c:pt idx="49">
                  <c:v>240</c:v>
                </c:pt>
                <c:pt idx="50">
                  <c:v>262</c:v>
                </c:pt>
                <c:pt idx="51">
                  <c:v>274</c:v>
                </c:pt>
                <c:pt idx="52">
                  <c:v>296</c:v>
                </c:pt>
                <c:pt idx="53">
                  <c:v>302</c:v>
                </c:pt>
                <c:pt idx="54">
                  <c:v>479</c:v>
                </c:pt>
                <c:pt idx="55">
                  <c:v>502</c:v>
                </c:pt>
                <c:pt idx="56">
                  <c:v>542</c:v>
                </c:pt>
                <c:pt idx="57">
                  <c:v>593</c:v>
                </c:pt>
                <c:pt idx="58">
                  <c:v>781</c:v>
                </c:pt>
                <c:pt idx="59">
                  <c:v>826</c:v>
                </c:pt>
                <c:pt idx="60">
                  <c:v>827</c:v>
                </c:pt>
                <c:pt idx="61">
                  <c:v>917</c:v>
                </c:pt>
                <c:pt idx="62">
                  <c:v>1078</c:v>
                </c:pt>
                <c:pt idx="63">
                  <c:v>1112</c:v>
                </c:pt>
                <c:pt idx="64">
                  <c:v>1196</c:v>
                </c:pt>
                <c:pt idx="65">
                  <c:v>1270</c:v>
                </c:pt>
                <c:pt idx="66">
                  <c:v>1498</c:v>
                </c:pt>
                <c:pt idx="67">
                  <c:v>1676</c:v>
                </c:pt>
                <c:pt idx="68">
                  <c:v>1771</c:v>
                </c:pt>
                <c:pt idx="69">
                  <c:v>1800</c:v>
                </c:pt>
                <c:pt idx="70">
                  <c:v>1857</c:v>
                </c:pt>
                <c:pt idx="71">
                  <c:v>2012</c:v>
                </c:pt>
                <c:pt idx="72">
                  <c:v>2090</c:v>
                </c:pt>
                <c:pt idx="73">
                  <c:v>2392</c:v>
                </c:pt>
                <c:pt idx="74">
                  <c:v>2410</c:v>
                </c:pt>
                <c:pt idx="75">
                  <c:v>2410</c:v>
                </c:pt>
                <c:pt idx="76">
                  <c:v>2683</c:v>
                </c:pt>
                <c:pt idx="77">
                  <c:v>3008</c:v>
                </c:pt>
                <c:pt idx="78">
                  <c:v>3093</c:v>
                </c:pt>
                <c:pt idx="79">
                  <c:v>3309</c:v>
                </c:pt>
                <c:pt idx="80">
                  <c:v>3606</c:v>
                </c:pt>
                <c:pt idx="81">
                  <c:v>3714</c:v>
                </c:pt>
                <c:pt idx="82">
                  <c:v>3920</c:v>
                </c:pt>
                <c:pt idx="83">
                  <c:v>4585</c:v>
                </c:pt>
                <c:pt idx="84">
                  <c:v>4585</c:v>
                </c:pt>
                <c:pt idx="85">
                  <c:v>4871</c:v>
                </c:pt>
                <c:pt idx="86">
                  <c:v>4871</c:v>
                </c:pt>
                <c:pt idx="87">
                  <c:v>5490.5</c:v>
                </c:pt>
                <c:pt idx="88">
                  <c:v>5525</c:v>
                </c:pt>
                <c:pt idx="89">
                  <c:v>5544</c:v>
                </c:pt>
                <c:pt idx="90">
                  <c:v>5554</c:v>
                </c:pt>
                <c:pt idx="91">
                  <c:v>5850</c:v>
                </c:pt>
                <c:pt idx="92">
                  <c:v>6375</c:v>
                </c:pt>
                <c:pt idx="93">
                  <c:v>6506</c:v>
                </c:pt>
                <c:pt idx="94">
                  <c:v>6744</c:v>
                </c:pt>
                <c:pt idx="95">
                  <c:v>6761</c:v>
                </c:pt>
                <c:pt idx="96">
                  <c:v>7081</c:v>
                </c:pt>
                <c:pt idx="97">
                  <c:v>7112</c:v>
                </c:pt>
                <c:pt idx="98">
                  <c:v>7633</c:v>
                </c:pt>
                <c:pt idx="99">
                  <c:v>7701</c:v>
                </c:pt>
                <c:pt idx="100">
                  <c:v>7947</c:v>
                </c:pt>
                <c:pt idx="101">
                  <c:v>7947</c:v>
                </c:pt>
                <c:pt idx="102">
                  <c:v>8618</c:v>
                </c:pt>
                <c:pt idx="103">
                  <c:v>8632.5</c:v>
                </c:pt>
                <c:pt idx="104">
                  <c:v>9225</c:v>
                </c:pt>
                <c:pt idx="105">
                  <c:v>9245</c:v>
                </c:pt>
                <c:pt idx="106">
                  <c:v>9532</c:v>
                </c:pt>
                <c:pt idx="107">
                  <c:v>11127.5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0.17167399999743793</c:v>
                </c:pt>
                <c:pt idx="87">
                  <c:v>2.560099999391241E-2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77-4986-873E-90EE4D86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800400"/>
        <c:axId val="1"/>
      </c:scatterChart>
      <c:valAx>
        <c:axId val="60680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338983050847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4745762711864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800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7796610169492"/>
          <c:y val="0.92024539877300615"/>
          <c:w val="0.815254237288135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85726</xdr:rowOff>
    </xdr:from>
    <xdr:to>
      <xdr:col>17</xdr:col>
      <xdr:colOff>600075</xdr:colOff>
      <xdr:row>18</xdr:row>
      <xdr:rowOff>57151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9CD2FB9-7494-4272-432C-A6F69B26F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676275</xdr:colOff>
      <xdr:row>0</xdr:row>
      <xdr:rowOff>57150</xdr:rowOff>
    </xdr:from>
    <xdr:to>
      <xdr:col>27</xdr:col>
      <xdr:colOff>409575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8541E5A-67B8-D86E-7DB0-AC7FD9D77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konkoly.hu/cgi-bin/IBVS?5027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konkoly.hu/cgi-bin/IBVS?5027" TargetMode="External"/><Relationship Id="rId6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713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67"/>
  <sheetViews>
    <sheetView tabSelected="1" workbookViewId="0">
      <pane xSplit="14" ySplit="22" topLeftCell="O110" activePane="bottomRight" state="frozen"/>
      <selection pane="topRight" activeCell="O1" sqref="O1"/>
      <selection pane="bottomLeft" activeCell="A23" sqref="A23"/>
      <selection pane="bottomRight" activeCell="A128" sqref="A12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>
      <c r="A2" t="s">
        <v>25</v>
      </c>
      <c r="B2" s="10" t="s">
        <v>88</v>
      </c>
    </row>
    <row r="4" spans="1:6" ht="14.25" thickTop="1" thickBot="1">
      <c r="A4" s="5" t="s">
        <v>1</v>
      </c>
      <c r="C4" s="2">
        <v>44793.446000000004</v>
      </c>
      <c r="D4" s="3">
        <v>1.1755580000000001</v>
      </c>
    </row>
    <row r="5" spans="1:6" ht="13.5" thickTop="1">
      <c r="A5" s="18" t="s">
        <v>92</v>
      </c>
      <c r="B5" s="19"/>
      <c r="C5" s="20">
        <v>-9.5</v>
      </c>
      <c r="D5" s="19" t="s">
        <v>93</v>
      </c>
    </row>
    <row r="6" spans="1:6">
      <c r="A6" s="5" t="s">
        <v>2</v>
      </c>
    </row>
    <row r="7" spans="1:6">
      <c r="A7" t="s">
        <v>3</v>
      </c>
      <c r="C7">
        <f>+C4</f>
        <v>44793.446000000004</v>
      </c>
    </row>
    <row r="8" spans="1:6">
      <c r="A8" t="s">
        <v>4</v>
      </c>
      <c r="C8">
        <f>+D4</f>
        <v>1.1755580000000001</v>
      </c>
    </row>
    <row r="9" spans="1:6">
      <c r="A9" s="32" t="s">
        <v>97</v>
      </c>
      <c r="B9" s="33">
        <v>118</v>
      </c>
      <c r="C9" s="22" t="str">
        <f>"F"&amp;B9</f>
        <v>F118</v>
      </c>
      <c r="D9" s="8" t="str">
        <f>"G"&amp;B9</f>
        <v>G118</v>
      </c>
    </row>
    <row r="10" spans="1:6" ht="13.5" thickBot="1">
      <c r="A10" s="19"/>
      <c r="B10" s="19"/>
      <c r="C10" s="4" t="s">
        <v>21</v>
      </c>
      <c r="D10" s="4" t="s">
        <v>22</v>
      </c>
      <c r="E10" s="19"/>
    </row>
    <row r="11" spans="1:6">
      <c r="A11" s="19" t="s">
        <v>17</v>
      </c>
      <c r="B11" s="19"/>
      <c r="C11" s="21">
        <f ca="1">INTERCEPT(INDIRECT($D$9):G991,INDIRECT($C$9):F991)</f>
        <v>1.3506673093475408E-2</v>
      </c>
      <c r="D11" s="9"/>
      <c r="E11" s="19"/>
    </row>
    <row r="12" spans="1:6">
      <c r="A12" s="19" t="s">
        <v>18</v>
      </c>
      <c r="B12" s="19"/>
      <c r="C12" s="21">
        <f ca="1">SLOPE(INDIRECT($D$9):G991,INDIRECT($C$9):F991)</f>
        <v>-2.9287732692376496E-6</v>
      </c>
      <c r="D12" s="9"/>
      <c r="E12" s="19"/>
    </row>
    <row r="13" spans="1:6">
      <c r="A13" s="19" t="s">
        <v>20</v>
      </c>
      <c r="B13" s="19"/>
      <c r="C13" s="9" t="s">
        <v>15</v>
      </c>
    </row>
    <row r="14" spans="1:6">
      <c r="A14" s="19"/>
      <c r="B14" s="19"/>
      <c r="C14" s="19"/>
    </row>
    <row r="15" spans="1:6">
      <c r="A15" s="23" t="s">
        <v>19</v>
      </c>
      <c r="B15" s="19"/>
      <c r="C15" s="24">
        <f ca="1">(C7+C11)+(C8+C12)*INT(MAX(F21:F3532))</f>
        <v>57873.860784212935</v>
      </c>
      <c r="E15" s="25" t="s">
        <v>101</v>
      </c>
      <c r="F15" s="20">
        <v>1</v>
      </c>
    </row>
    <row r="16" spans="1:6">
      <c r="A16" s="27" t="s">
        <v>5</v>
      </c>
      <c r="B16" s="19"/>
      <c r="C16" s="28">
        <f ca="1">+C8+C12</f>
        <v>1.1755550712267309</v>
      </c>
      <c r="E16" s="25" t="s">
        <v>94</v>
      </c>
      <c r="F16" s="26">
        <f ca="1">NOW()+15018.5+$C$5/24</f>
        <v>60339.765051736111</v>
      </c>
    </row>
    <row r="17" spans="1:31" ht="13.5" thickBot="1">
      <c r="A17" s="25" t="s">
        <v>90</v>
      </c>
      <c r="B17" s="19"/>
      <c r="C17" s="19">
        <f>COUNT(C21:C2190)</f>
        <v>108</v>
      </c>
      <c r="E17" s="25" t="s">
        <v>102</v>
      </c>
      <c r="F17" s="26">
        <f ca="1">ROUND(2*(F16-$C$7)/$C$8,0)/2+F15</f>
        <v>13225.5</v>
      </c>
    </row>
    <row r="18" spans="1:31" ht="14.25" thickTop="1" thickBot="1">
      <c r="A18" s="27" t="s">
        <v>6</v>
      </c>
      <c r="B18" s="19"/>
      <c r="C18" s="30">
        <f ca="1">+C15</f>
        <v>57873.860784212935</v>
      </c>
      <c r="D18" s="31">
        <f ca="1">+C16</f>
        <v>1.1755550712267309</v>
      </c>
      <c r="E18" s="25" t="s">
        <v>95</v>
      </c>
      <c r="F18" s="8">
        <f ca="1">ROUND(2*(F16-$C$15)/$C$16,0)/2+F15</f>
        <v>2098.5</v>
      </c>
    </row>
    <row r="19" spans="1:31" ht="13.5" thickTop="1">
      <c r="E19" s="25" t="s">
        <v>96</v>
      </c>
      <c r="F19" s="29">
        <f ca="1">+$C$15+$C$16*F18-15018.5-$C$5/24</f>
        <v>45322.658934515566</v>
      </c>
    </row>
    <row r="20" spans="1:31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116</v>
      </c>
      <c r="I20" s="7" t="s">
        <v>119</v>
      </c>
      <c r="J20" s="7" t="s">
        <v>113</v>
      </c>
      <c r="K20" s="7" t="s">
        <v>99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9" t="s">
        <v>475</v>
      </c>
    </row>
    <row r="21" spans="1:31" s="13" customFormat="1" ht="12.75" customHeight="1">
      <c r="A21" s="11" t="s">
        <v>126</v>
      </c>
      <c r="B21" s="34" t="s">
        <v>84</v>
      </c>
      <c r="C21" s="36">
        <v>33034.510999999999</v>
      </c>
      <c r="D21" s="36" t="s">
        <v>119</v>
      </c>
      <c r="E21" s="13">
        <f t="shared" ref="E21:E52" si="0">+(C21-C$7)/C$8</f>
        <v>-10002.853963819738</v>
      </c>
      <c r="F21" s="13">
        <f t="shared" ref="F21:F52" si="1">ROUND(2*E21,0)/2</f>
        <v>-10003</v>
      </c>
      <c r="H21" s="13">
        <f>+U21</f>
        <v>0.17167399999743793</v>
      </c>
      <c r="Q21" s="16">
        <f t="shared" ref="Q21:Q52" si="2">+C21-15018.5</f>
        <v>18016.010999999999</v>
      </c>
      <c r="U21" s="13">
        <f>+C21-(C$7+F21*C$8)</f>
        <v>0.17167399999743793</v>
      </c>
    </row>
    <row r="22" spans="1:31" s="13" customFormat="1" ht="12.75" customHeight="1">
      <c r="A22" s="11" t="s">
        <v>126</v>
      </c>
      <c r="B22" s="34" t="s">
        <v>84</v>
      </c>
      <c r="C22" s="36">
        <v>34126.398999999998</v>
      </c>
      <c r="D22" s="36" t="s">
        <v>119</v>
      </c>
      <c r="E22" s="13">
        <f t="shared" si="0"/>
        <v>-9074.0286740424599</v>
      </c>
      <c r="F22" s="13">
        <f t="shared" si="1"/>
        <v>-9074</v>
      </c>
      <c r="G22" s="13">
        <f t="shared" ref="G22:G53" si="3">+C22-(C$7+F22*C$8)</f>
        <v>-3.370800000266172E-2</v>
      </c>
      <c r="H22" s="13">
        <f t="shared" ref="H22:H27" si="4">+G22</f>
        <v>-3.370800000266172E-2</v>
      </c>
      <c r="Q22" s="16">
        <f t="shared" si="2"/>
        <v>19107.898999999998</v>
      </c>
    </row>
    <row r="23" spans="1:31" s="13" customFormat="1" ht="12.75" customHeight="1">
      <c r="A23" s="11" t="s">
        <v>126</v>
      </c>
      <c r="B23" s="34" t="s">
        <v>84</v>
      </c>
      <c r="C23" s="36">
        <v>34146.43</v>
      </c>
      <c r="D23" s="36" t="s">
        <v>119</v>
      </c>
      <c r="E23" s="13">
        <f t="shared" si="0"/>
        <v>-9056.9891064498752</v>
      </c>
      <c r="F23" s="13">
        <f t="shared" si="1"/>
        <v>-9057</v>
      </c>
      <c r="G23" s="13">
        <f t="shared" si="3"/>
        <v>1.2805999998818152E-2</v>
      </c>
      <c r="H23" s="13">
        <f t="shared" si="4"/>
        <v>1.2805999998818152E-2</v>
      </c>
      <c r="Q23" s="16">
        <f t="shared" si="2"/>
        <v>19127.93</v>
      </c>
    </row>
    <row r="24" spans="1:31" s="13" customFormat="1" ht="12.75" customHeight="1">
      <c r="A24" s="13" t="s">
        <v>126</v>
      </c>
      <c r="B24" s="62" t="s">
        <v>84</v>
      </c>
      <c r="C24" s="15">
        <v>34421.478000000003</v>
      </c>
      <c r="D24" s="15" t="s">
        <v>119</v>
      </c>
      <c r="E24" s="13">
        <f t="shared" si="0"/>
        <v>-8823.0168141427312</v>
      </c>
      <c r="F24" s="13">
        <f t="shared" si="1"/>
        <v>-8823</v>
      </c>
      <c r="G24" s="13">
        <f t="shared" si="3"/>
        <v>-1.9765999997616746E-2</v>
      </c>
      <c r="H24" s="13">
        <f t="shared" si="4"/>
        <v>-1.9765999997616746E-2</v>
      </c>
      <c r="Q24" s="16">
        <f t="shared" si="2"/>
        <v>19402.978000000003</v>
      </c>
    </row>
    <row r="25" spans="1:31" s="13" customFormat="1" ht="12.75" customHeight="1">
      <c r="A25" s="13" t="s">
        <v>126</v>
      </c>
      <c r="B25" s="62" t="s">
        <v>84</v>
      </c>
      <c r="C25" s="15">
        <v>34454.362000000001</v>
      </c>
      <c r="D25" s="15" t="s">
        <v>119</v>
      </c>
      <c r="E25" s="13">
        <f t="shared" si="0"/>
        <v>-8795.0437154100455</v>
      </c>
      <c r="F25" s="13">
        <f t="shared" si="1"/>
        <v>-8795</v>
      </c>
      <c r="G25" s="13">
        <f t="shared" si="3"/>
        <v>-5.1390000000537839E-2</v>
      </c>
      <c r="H25" s="13">
        <f t="shared" si="4"/>
        <v>-5.1390000000537839E-2</v>
      </c>
      <c r="Q25" s="16">
        <f t="shared" si="2"/>
        <v>19435.862000000001</v>
      </c>
    </row>
    <row r="26" spans="1:31" s="13" customFormat="1" ht="12.75" customHeight="1">
      <c r="A26" s="13" t="s">
        <v>126</v>
      </c>
      <c r="B26" s="62" t="s">
        <v>84</v>
      </c>
      <c r="C26" s="15">
        <v>35592.360999999997</v>
      </c>
      <c r="D26" s="15" t="s">
        <v>119</v>
      </c>
      <c r="E26" s="13">
        <f t="shared" si="0"/>
        <v>-7826.9936489735137</v>
      </c>
      <c r="F26" s="13">
        <f t="shared" si="1"/>
        <v>-7827</v>
      </c>
      <c r="G26" s="13">
        <f t="shared" si="3"/>
        <v>7.4659999954747036E-3</v>
      </c>
      <c r="H26" s="13">
        <f t="shared" si="4"/>
        <v>7.4659999954747036E-3</v>
      </c>
      <c r="Q26" s="16">
        <f t="shared" si="2"/>
        <v>20573.860999999997</v>
      </c>
    </row>
    <row r="27" spans="1:31" s="13" customFormat="1" ht="12.75" customHeight="1">
      <c r="A27" s="13" t="s">
        <v>126</v>
      </c>
      <c r="B27" s="62" t="s">
        <v>84</v>
      </c>
      <c r="C27" s="15">
        <v>36657.410000000003</v>
      </c>
      <c r="D27" s="15" t="s">
        <v>119</v>
      </c>
      <c r="E27" s="13">
        <f t="shared" si="0"/>
        <v>-6920.9992190942512</v>
      </c>
      <c r="F27" s="13">
        <f t="shared" si="1"/>
        <v>-6921</v>
      </c>
      <c r="G27" s="13">
        <f t="shared" si="3"/>
        <v>9.1799999790964648E-4</v>
      </c>
      <c r="H27" s="13">
        <f t="shared" si="4"/>
        <v>9.1799999790964648E-4</v>
      </c>
      <c r="Q27" s="16">
        <f t="shared" si="2"/>
        <v>21638.910000000003</v>
      </c>
    </row>
    <row r="28" spans="1:31" s="13" customFormat="1" ht="12.75" customHeight="1">
      <c r="A28" s="13" t="s">
        <v>30</v>
      </c>
      <c r="B28" s="62"/>
      <c r="C28" s="14">
        <v>42838.497000000003</v>
      </c>
      <c r="D28" s="15"/>
      <c r="E28" s="13">
        <f t="shared" si="0"/>
        <v>-1662.9966364909262</v>
      </c>
      <c r="F28" s="13">
        <f t="shared" si="1"/>
        <v>-1663</v>
      </c>
      <c r="G28" s="13">
        <f t="shared" si="3"/>
        <v>3.9539999997941777E-3</v>
      </c>
      <c r="I28" s="13">
        <f t="shared" ref="I28:I62" si="5">+G28</f>
        <v>3.9539999997941777E-3</v>
      </c>
      <c r="Q28" s="16">
        <f t="shared" si="2"/>
        <v>27819.997000000003</v>
      </c>
      <c r="AA28" s="13">
        <v>10</v>
      </c>
      <c r="AC28" s="13" t="s">
        <v>29</v>
      </c>
      <c r="AE28" s="13" t="s">
        <v>31</v>
      </c>
    </row>
    <row r="29" spans="1:31" s="13" customFormat="1" ht="12.75" customHeight="1">
      <c r="A29" s="13" t="s">
        <v>32</v>
      </c>
      <c r="B29" s="62"/>
      <c r="C29" s="14">
        <v>42858.481</v>
      </c>
      <c r="D29" s="15"/>
      <c r="E29" s="13">
        <f t="shared" si="0"/>
        <v>-1645.9970499116196</v>
      </c>
      <c r="F29" s="13">
        <f t="shared" si="1"/>
        <v>-1646</v>
      </c>
      <c r="G29" s="13">
        <f t="shared" si="3"/>
        <v>3.4679999953368679E-3</v>
      </c>
      <c r="I29" s="13">
        <f t="shared" si="5"/>
        <v>3.4679999953368679E-3</v>
      </c>
      <c r="Q29" s="16">
        <f t="shared" si="2"/>
        <v>27839.981</v>
      </c>
      <c r="AA29" s="13">
        <v>12</v>
      </c>
      <c r="AC29" s="13" t="s">
        <v>29</v>
      </c>
      <c r="AE29" s="13" t="s">
        <v>31</v>
      </c>
    </row>
    <row r="30" spans="1:31" s="13" customFormat="1" ht="12.75" customHeight="1">
      <c r="A30" s="13" t="s">
        <v>32</v>
      </c>
      <c r="B30" s="62"/>
      <c r="C30" s="14">
        <v>42864.358999999997</v>
      </c>
      <c r="D30" s="15"/>
      <c r="E30" s="13">
        <f t="shared" si="0"/>
        <v>-1640.9968712730522</v>
      </c>
      <c r="F30" s="13">
        <f t="shared" si="1"/>
        <v>-1641</v>
      </c>
      <c r="G30" s="13">
        <f t="shared" si="3"/>
        <v>3.6779999936698005E-3</v>
      </c>
      <c r="I30" s="13">
        <f t="shared" si="5"/>
        <v>3.6779999936698005E-3</v>
      </c>
      <c r="Q30" s="16">
        <f t="shared" si="2"/>
        <v>27845.858999999997</v>
      </c>
      <c r="AA30" s="13">
        <v>10</v>
      </c>
      <c r="AC30" s="13" t="s">
        <v>29</v>
      </c>
      <c r="AE30" s="13" t="s">
        <v>31</v>
      </c>
    </row>
    <row r="31" spans="1:31" s="13" customFormat="1" ht="12.75" customHeight="1">
      <c r="A31" s="13" t="s">
        <v>32</v>
      </c>
      <c r="B31" s="62"/>
      <c r="C31" s="14">
        <v>42871.406000000003</v>
      </c>
      <c r="D31" s="15"/>
      <c r="E31" s="13">
        <f t="shared" si="0"/>
        <v>-1635.0022712618184</v>
      </c>
      <c r="F31" s="13">
        <f t="shared" si="1"/>
        <v>-1635</v>
      </c>
      <c r="G31" s="13">
        <f t="shared" si="3"/>
        <v>-2.670000001671724E-3</v>
      </c>
      <c r="I31" s="13">
        <f t="shared" si="5"/>
        <v>-2.670000001671724E-3</v>
      </c>
      <c r="Q31" s="16">
        <f t="shared" si="2"/>
        <v>27852.906000000003</v>
      </c>
      <c r="AA31" s="13">
        <v>13</v>
      </c>
      <c r="AC31" s="13" t="s">
        <v>29</v>
      </c>
      <c r="AE31" s="13" t="s">
        <v>31</v>
      </c>
    </row>
    <row r="32" spans="1:31" s="13" customFormat="1" ht="12.75" customHeight="1">
      <c r="A32" s="13" t="s">
        <v>32</v>
      </c>
      <c r="B32" s="62"/>
      <c r="C32" s="14">
        <v>42872.586000000003</v>
      </c>
      <c r="D32" s="15"/>
      <c r="E32" s="13">
        <f t="shared" si="0"/>
        <v>-1633.9984926307341</v>
      </c>
      <c r="F32" s="13">
        <f t="shared" si="1"/>
        <v>-1634</v>
      </c>
      <c r="G32" s="13">
        <f t="shared" si="3"/>
        <v>1.7719999959808774E-3</v>
      </c>
      <c r="I32" s="13">
        <f t="shared" si="5"/>
        <v>1.7719999959808774E-3</v>
      </c>
      <c r="Q32" s="16">
        <f t="shared" si="2"/>
        <v>27854.086000000003</v>
      </c>
      <c r="AA32" s="13">
        <v>12</v>
      </c>
      <c r="AC32" s="13" t="s">
        <v>29</v>
      </c>
      <c r="AE32" s="13" t="s">
        <v>31</v>
      </c>
    </row>
    <row r="33" spans="1:31" s="13" customFormat="1" ht="12.75" customHeight="1">
      <c r="A33" s="13" t="s">
        <v>33</v>
      </c>
      <c r="B33" s="62"/>
      <c r="C33" s="14">
        <v>42905.499000000003</v>
      </c>
      <c r="D33" s="15"/>
      <c r="E33" s="13">
        <f t="shared" si="0"/>
        <v>-1606.0007247621979</v>
      </c>
      <c r="F33" s="13">
        <f t="shared" si="1"/>
        <v>-1606</v>
      </c>
      <c r="G33" s="13">
        <f t="shared" si="3"/>
        <v>-8.5199999739415944E-4</v>
      </c>
      <c r="I33" s="13">
        <f t="shared" si="5"/>
        <v>-8.5199999739415944E-4</v>
      </c>
      <c r="Q33" s="16">
        <f t="shared" si="2"/>
        <v>27886.999000000003</v>
      </c>
      <c r="AA33" s="13">
        <v>13</v>
      </c>
      <c r="AC33" s="13" t="s">
        <v>29</v>
      </c>
      <c r="AE33" s="13" t="s">
        <v>31</v>
      </c>
    </row>
    <row r="34" spans="1:31" s="13" customFormat="1" ht="12.75" customHeight="1">
      <c r="A34" s="13" t="s">
        <v>33</v>
      </c>
      <c r="B34" s="62"/>
      <c r="C34" s="14">
        <v>42958.404000000002</v>
      </c>
      <c r="D34" s="15"/>
      <c r="E34" s="13">
        <f t="shared" si="0"/>
        <v>-1560.9965650354991</v>
      </c>
      <c r="F34" s="13">
        <f t="shared" si="1"/>
        <v>-1561</v>
      </c>
      <c r="G34" s="13">
        <f t="shared" si="3"/>
        <v>4.0379999991273507E-3</v>
      </c>
      <c r="I34" s="13">
        <f t="shared" si="5"/>
        <v>4.0379999991273507E-3</v>
      </c>
      <c r="Q34" s="16">
        <f t="shared" si="2"/>
        <v>27939.904000000002</v>
      </c>
      <c r="AA34" s="13">
        <v>7</v>
      </c>
      <c r="AC34" s="13" t="s">
        <v>29</v>
      </c>
      <c r="AE34" s="13" t="s">
        <v>31</v>
      </c>
    </row>
    <row r="35" spans="1:31" s="13" customFormat="1" ht="12.75" customHeight="1">
      <c r="A35" s="13" t="s">
        <v>34</v>
      </c>
      <c r="B35" s="62"/>
      <c r="C35" s="14">
        <v>43127.665999999997</v>
      </c>
      <c r="D35" s="15"/>
      <c r="E35" s="13">
        <f t="shared" si="0"/>
        <v>-1417.0121763451959</v>
      </c>
      <c r="F35" s="13">
        <f t="shared" si="1"/>
        <v>-1417</v>
      </c>
      <c r="G35" s="13">
        <f t="shared" si="3"/>
        <v>-1.4314000007288996E-2</v>
      </c>
      <c r="I35" s="13">
        <f t="shared" si="5"/>
        <v>-1.4314000007288996E-2</v>
      </c>
      <c r="Q35" s="16">
        <f t="shared" si="2"/>
        <v>28109.165999999997</v>
      </c>
      <c r="AA35" s="13">
        <v>6</v>
      </c>
      <c r="AC35" s="13" t="s">
        <v>29</v>
      </c>
      <c r="AE35" s="13" t="s">
        <v>31</v>
      </c>
    </row>
    <row r="36" spans="1:31" s="13" customFormat="1" ht="12.75" customHeight="1">
      <c r="A36" s="13" t="s">
        <v>35</v>
      </c>
      <c r="B36" s="62"/>
      <c r="C36" s="14">
        <v>43194.688000000002</v>
      </c>
      <c r="D36" s="15"/>
      <c r="E36" s="13">
        <f t="shared" si="0"/>
        <v>-1359.9992514193273</v>
      </c>
      <c r="F36" s="13">
        <f t="shared" si="1"/>
        <v>-1360</v>
      </c>
      <c r="G36" s="13">
        <f t="shared" si="3"/>
        <v>8.7999999959720299E-4</v>
      </c>
      <c r="I36" s="13">
        <f t="shared" si="5"/>
        <v>8.7999999959720299E-4</v>
      </c>
      <c r="Q36" s="16">
        <f t="shared" si="2"/>
        <v>28176.188000000002</v>
      </c>
      <c r="AA36" s="13">
        <v>8</v>
      </c>
      <c r="AC36" s="13" t="s">
        <v>29</v>
      </c>
      <c r="AE36" s="13" t="s">
        <v>31</v>
      </c>
    </row>
    <row r="37" spans="1:31" s="13" customFormat="1" ht="12.75" customHeight="1">
      <c r="A37" s="13" t="s">
        <v>36</v>
      </c>
      <c r="B37" s="62"/>
      <c r="C37" s="14">
        <v>43220.546000000002</v>
      </c>
      <c r="D37" s="15"/>
      <c r="E37" s="13">
        <f t="shared" si="0"/>
        <v>-1338.0028888408749</v>
      </c>
      <c r="F37" s="13">
        <f t="shared" si="1"/>
        <v>-1338</v>
      </c>
      <c r="G37" s="13">
        <f t="shared" si="3"/>
        <v>-3.3960000000661239E-3</v>
      </c>
      <c r="I37" s="13">
        <f t="shared" si="5"/>
        <v>-3.3960000000661239E-3</v>
      </c>
      <c r="Q37" s="16">
        <f t="shared" si="2"/>
        <v>28202.046000000002</v>
      </c>
      <c r="AA37" s="13">
        <v>9</v>
      </c>
      <c r="AC37" s="13" t="s">
        <v>29</v>
      </c>
      <c r="AE37" s="13" t="s">
        <v>31</v>
      </c>
    </row>
    <row r="38" spans="1:31" s="13" customFormat="1" ht="12.75" customHeight="1">
      <c r="A38" s="13" t="s">
        <v>36</v>
      </c>
      <c r="B38" s="62"/>
      <c r="C38" s="14">
        <v>43273.451999999997</v>
      </c>
      <c r="D38" s="15"/>
      <c r="E38" s="13">
        <f t="shared" si="0"/>
        <v>-1292.9978784543221</v>
      </c>
      <c r="F38" s="13">
        <f t="shared" si="1"/>
        <v>-1293</v>
      </c>
      <c r="G38" s="13">
        <f t="shared" si="3"/>
        <v>2.4939999930211343E-3</v>
      </c>
      <c r="I38" s="13">
        <f t="shared" si="5"/>
        <v>2.4939999930211343E-3</v>
      </c>
      <c r="Q38" s="16">
        <f t="shared" si="2"/>
        <v>28254.951999999997</v>
      </c>
      <c r="AA38" s="13">
        <v>10</v>
      </c>
      <c r="AC38" s="13" t="s">
        <v>29</v>
      </c>
      <c r="AE38" s="13" t="s">
        <v>31</v>
      </c>
    </row>
    <row r="39" spans="1:31" s="13" customFormat="1" ht="12.75" customHeight="1">
      <c r="A39" s="13" t="s">
        <v>36</v>
      </c>
      <c r="B39" s="62"/>
      <c r="C39" s="14">
        <v>43307.538</v>
      </c>
      <c r="D39" s="15"/>
      <c r="E39" s="13">
        <f t="shared" si="0"/>
        <v>-1264.0022865736978</v>
      </c>
      <c r="F39" s="13">
        <f t="shared" si="1"/>
        <v>-1264</v>
      </c>
      <c r="G39" s="13">
        <f t="shared" si="3"/>
        <v>-2.68800000048941E-3</v>
      </c>
      <c r="I39" s="13">
        <f t="shared" si="5"/>
        <v>-2.68800000048941E-3</v>
      </c>
      <c r="Q39" s="16">
        <f t="shared" si="2"/>
        <v>28289.038</v>
      </c>
      <c r="AA39" s="13">
        <v>11</v>
      </c>
      <c r="AC39" s="13" t="s">
        <v>29</v>
      </c>
      <c r="AE39" s="13" t="s">
        <v>31</v>
      </c>
    </row>
    <row r="40" spans="1:31" s="13" customFormat="1" ht="12.75" customHeight="1">
      <c r="A40" s="13" t="s">
        <v>37</v>
      </c>
      <c r="B40" s="62"/>
      <c r="C40" s="14">
        <v>43495.625999999997</v>
      </c>
      <c r="D40" s="15"/>
      <c r="E40" s="13">
        <f t="shared" si="0"/>
        <v>-1104.0033754183178</v>
      </c>
      <c r="F40" s="13">
        <f t="shared" si="1"/>
        <v>-1104</v>
      </c>
      <c r="G40" s="13">
        <f t="shared" si="3"/>
        <v>-3.9680000045336783E-3</v>
      </c>
      <c r="I40" s="13">
        <f t="shared" si="5"/>
        <v>-3.9680000045336783E-3</v>
      </c>
      <c r="Q40" s="16">
        <f t="shared" si="2"/>
        <v>28477.125999999997</v>
      </c>
      <c r="AA40" s="13">
        <v>14</v>
      </c>
      <c r="AC40" s="13" t="s">
        <v>29</v>
      </c>
      <c r="AE40" s="13" t="s">
        <v>31</v>
      </c>
    </row>
    <row r="41" spans="1:31" s="13" customFormat="1" ht="12.75" customHeight="1">
      <c r="A41" s="13" t="s">
        <v>37</v>
      </c>
      <c r="B41" s="62"/>
      <c r="C41" s="14">
        <v>43542.652999999998</v>
      </c>
      <c r="D41" s="15"/>
      <c r="E41" s="13">
        <f t="shared" si="0"/>
        <v>-1063.9993943301861</v>
      </c>
      <c r="F41" s="13">
        <f t="shared" si="1"/>
        <v>-1064</v>
      </c>
      <c r="G41" s="13">
        <f t="shared" si="3"/>
        <v>7.119999936548993E-4</v>
      </c>
      <c r="I41" s="13">
        <f t="shared" si="5"/>
        <v>7.119999936548993E-4</v>
      </c>
      <c r="Q41" s="16">
        <f t="shared" si="2"/>
        <v>28524.152999999998</v>
      </c>
      <c r="AA41" s="13">
        <v>11</v>
      </c>
      <c r="AC41" s="13" t="s">
        <v>29</v>
      </c>
      <c r="AE41" s="13" t="s">
        <v>31</v>
      </c>
    </row>
    <row r="42" spans="1:31" s="13" customFormat="1" ht="12.75" customHeight="1">
      <c r="A42" s="13" t="s">
        <v>37</v>
      </c>
      <c r="B42" s="62"/>
      <c r="C42" s="14">
        <v>43568.514000000003</v>
      </c>
      <c r="D42" s="15"/>
      <c r="E42" s="13">
        <f t="shared" si="0"/>
        <v>-1042.0004797721597</v>
      </c>
      <c r="F42" s="13">
        <f t="shared" si="1"/>
        <v>-1042</v>
      </c>
      <c r="G42" s="13">
        <f t="shared" si="3"/>
        <v>-5.6400000175926834E-4</v>
      </c>
      <c r="I42" s="13">
        <f t="shared" si="5"/>
        <v>-5.6400000175926834E-4</v>
      </c>
      <c r="Q42" s="16">
        <f t="shared" si="2"/>
        <v>28550.014000000003</v>
      </c>
      <c r="AA42" s="13">
        <v>10</v>
      </c>
      <c r="AC42" s="13" t="s">
        <v>29</v>
      </c>
      <c r="AE42" s="13" t="s">
        <v>31</v>
      </c>
    </row>
    <row r="43" spans="1:31" s="13" customFormat="1" ht="12.75" customHeight="1">
      <c r="A43" s="13" t="s">
        <v>38</v>
      </c>
      <c r="B43" s="62"/>
      <c r="C43" s="14">
        <v>43575.565000000002</v>
      </c>
      <c r="D43" s="15"/>
      <c r="E43" s="13">
        <f t="shared" si="0"/>
        <v>-1036.0024771215042</v>
      </c>
      <c r="F43" s="13">
        <f t="shared" si="1"/>
        <v>-1036</v>
      </c>
      <c r="G43" s="13">
        <f t="shared" si="3"/>
        <v>-2.9120000035618432E-3</v>
      </c>
      <c r="I43" s="13">
        <f t="shared" si="5"/>
        <v>-2.9120000035618432E-3</v>
      </c>
      <c r="Q43" s="16">
        <f t="shared" si="2"/>
        <v>28557.065000000002</v>
      </c>
      <c r="AA43" s="13">
        <v>10</v>
      </c>
      <c r="AC43" s="13" t="s">
        <v>29</v>
      </c>
      <c r="AE43" s="13" t="s">
        <v>31</v>
      </c>
    </row>
    <row r="44" spans="1:31" s="13" customFormat="1" ht="12.75" customHeight="1">
      <c r="A44" s="13" t="s">
        <v>38</v>
      </c>
      <c r="B44" s="62"/>
      <c r="C44" s="14">
        <v>43662.548999999999</v>
      </c>
      <c r="D44" s="15"/>
      <c r="E44" s="13">
        <f t="shared" si="0"/>
        <v>-962.00868013318302</v>
      </c>
      <c r="F44" s="13">
        <f t="shared" si="1"/>
        <v>-962</v>
      </c>
      <c r="G44" s="13">
        <f t="shared" si="3"/>
        <v>-1.0204000005614944E-2</v>
      </c>
      <c r="I44" s="13">
        <f t="shared" si="5"/>
        <v>-1.0204000005614944E-2</v>
      </c>
      <c r="Q44" s="16">
        <f t="shared" si="2"/>
        <v>28644.048999999999</v>
      </c>
      <c r="AA44" s="13">
        <v>10</v>
      </c>
      <c r="AC44" s="13" t="s">
        <v>29</v>
      </c>
      <c r="AE44" s="13" t="s">
        <v>31</v>
      </c>
    </row>
    <row r="45" spans="1:31" s="13" customFormat="1" ht="12.75" customHeight="1">
      <c r="A45" s="13" t="s">
        <v>38</v>
      </c>
      <c r="B45" s="62"/>
      <c r="C45" s="14">
        <v>43668.430999999997</v>
      </c>
      <c r="D45" s="15"/>
      <c r="E45" s="13">
        <f t="shared" si="0"/>
        <v>-957.00509885518761</v>
      </c>
      <c r="F45" s="13">
        <f t="shared" si="1"/>
        <v>-957</v>
      </c>
      <c r="G45" s="13">
        <f t="shared" si="3"/>
        <v>-5.994000006467104E-3</v>
      </c>
      <c r="I45" s="13">
        <f t="shared" si="5"/>
        <v>-5.994000006467104E-3</v>
      </c>
      <c r="Q45" s="16">
        <f t="shared" si="2"/>
        <v>28649.930999999997</v>
      </c>
      <c r="AA45" s="13">
        <v>12</v>
      </c>
      <c r="AC45" s="13" t="s">
        <v>29</v>
      </c>
      <c r="AE45" s="13" t="s">
        <v>31</v>
      </c>
    </row>
    <row r="46" spans="1:31" s="13" customFormat="1" ht="12.75" customHeight="1">
      <c r="A46" s="13" t="s">
        <v>39</v>
      </c>
      <c r="B46" s="62"/>
      <c r="C46" s="14">
        <v>43904.716</v>
      </c>
      <c r="D46" s="15"/>
      <c r="E46" s="13">
        <f t="shared" si="0"/>
        <v>-756.00693457915565</v>
      </c>
      <c r="F46" s="13">
        <f t="shared" si="1"/>
        <v>-756</v>
      </c>
      <c r="G46" s="13">
        <f t="shared" si="3"/>
        <v>-8.1520000021555461E-3</v>
      </c>
      <c r="I46" s="13">
        <f t="shared" si="5"/>
        <v>-8.1520000021555461E-3</v>
      </c>
      <c r="Q46" s="16">
        <f t="shared" si="2"/>
        <v>28886.216</v>
      </c>
      <c r="AA46" s="13">
        <v>6</v>
      </c>
      <c r="AC46" s="13" t="s">
        <v>29</v>
      </c>
      <c r="AE46" s="13" t="s">
        <v>31</v>
      </c>
    </row>
    <row r="47" spans="1:31" s="13" customFormat="1" ht="12.75" customHeight="1">
      <c r="A47" s="13" t="s">
        <v>40</v>
      </c>
      <c r="B47" s="62"/>
      <c r="C47" s="14">
        <v>43957.627</v>
      </c>
      <c r="D47" s="15"/>
      <c r="E47" s="13">
        <f t="shared" si="0"/>
        <v>-710.99767089331453</v>
      </c>
      <c r="F47" s="13">
        <f t="shared" si="1"/>
        <v>-711</v>
      </c>
      <c r="G47" s="13">
        <f t="shared" si="3"/>
        <v>2.737999995588325E-3</v>
      </c>
      <c r="I47" s="13">
        <f t="shared" si="5"/>
        <v>2.737999995588325E-3</v>
      </c>
      <c r="Q47" s="16">
        <f t="shared" si="2"/>
        <v>28939.127</v>
      </c>
      <c r="AA47" s="13">
        <v>10</v>
      </c>
      <c r="AC47" s="13" t="s">
        <v>29</v>
      </c>
      <c r="AE47" s="13" t="s">
        <v>31</v>
      </c>
    </row>
    <row r="48" spans="1:31" s="13" customFormat="1" ht="12.75" customHeight="1">
      <c r="A48" s="13" t="s">
        <v>41</v>
      </c>
      <c r="B48" s="62"/>
      <c r="C48" s="14">
        <v>43976.42</v>
      </c>
      <c r="D48" s="15"/>
      <c r="E48" s="13">
        <f t="shared" si="0"/>
        <v>-695.01122020351636</v>
      </c>
      <c r="F48" s="13">
        <f t="shared" si="1"/>
        <v>-695</v>
      </c>
      <c r="G48" s="13">
        <f t="shared" si="3"/>
        <v>-1.3190000005124602E-2</v>
      </c>
      <c r="I48" s="13">
        <f t="shared" si="5"/>
        <v>-1.3190000005124602E-2</v>
      </c>
      <c r="Q48" s="16">
        <f t="shared" si="2"/>
        <v>28957.919999999998</v>
      </c>
      <c r="AA48" s="13">
        <v>9</v>
      </c>
      <c r="AC48" s="13" t="s">
        <v>29</v>
      </c>
      <c r="AE48" s="13" t="s">
        <v>31</v>
      </c>
    </row>
    <row r="49" spans="1:31" s="13" customFormat="1" ht="12.75" customHeight="1">
      <c r="A49" s="13" t="s">
        <v>41</v>
      </c>
      <c r="B49" s="62"/>
      <c r="C49" s="14">
        <v>43977.610999999997</v>
      </c>
      <c r="D49" s="15"/>
      <c r="E49" s="13">
        <f t="shared" si="0"/>
        <v>-693.99808431400777</v>
      </c>
      <c r="F49" s="13">
        <f t="shared" si="1"/>
        <v>-694</v>
      </c>
      <c r="G49" s="13">
        <f t="shared" si="3"/>
        <v>2.2519999911310151E-3</v>
      </c>
      <c r="I49" s="13">
        <f t="shared" si="5"/>
        <v>2.2519999911310151E-3</v>
      </c>
      <c r="Q49" s="16">
        <f t="shared" si="2"/>
        <v>28959.110999999997</v>
      </c>
      <c r="AA49" s="13">
        <v>6</v>
      </c>
      <c r="AC49" s="13" t="s">
        <v>29</v>
      </c>
      <c r="AE49" s="13" t="s">
        <v>31</v>
      </c>
    </row>
    <row r="50" spans="1:31" s="13" customFormat="1" ht="12.75" customHeight="1">
      <c r="A50" s="13" t="s">
        <v>41</v>
      </c>
      <c r="B50" s="62"/>
      <c r="C50" s="14">
        <v>43983.49</v>
      </c>
      <c r="D50" s="15"/>
      <c r="E50" s="13">
        <f t="shared" si="0"/>
        <v>-688.99705501558026</v>
      </c>
      <c r="F50" s="13">
        <f t="shared" si="1"/>
        <v>-689</v>
      </c>
      <c r="G50" s="13">
        <f t="shared" si="3"/>
        <v>3.4619999933056533E-3</v>
      </c>
      <c r="I50" s="13">
        <f t="shared" si="5"/>
        <v>3.4619999933056533E-3</v>
      </c>
      <c r="Q50" s="16">
        <f t="shared" si="2"/>
        <v>28964.989999999998</v>
      </c>
      <c r="AA50" s="13">
        <v>11</v>
      </c>
      <c r="AC50" s="13" t="s">
        <v>29</v>
      </c>
      <c r="AE50" s="13" t="s">
        <v>31</v>
      </c>
    </row>
    <row r="51" spans="1:31" s="13" customFormat="1" ht="12.75" customHeight="1">
      <c r="A51" s="13" t="s">
        <v>41</v>
      </c>
      <c r="B51" s="62"/>
      <c r="C51" s="14">
        <v>44010.525999999998</v>
      </c>
      <c r="D51" s="15"/>
      <c r="E51" s="13">
        <f t="shared" si="0"/>
        <v>-665.99861512575774</v>
      </c>
      <c r="F51" s="13">
        <f t="shared" si="1"/>
        <v>-666</v>
      </c>
      <c r="G51" s="13">
        <f t="shared" si="3"/>
        <v>1.6279999981634319E-3</v>
      </c>
      <c r="I51" s="13">
        <f t="shared" si="5"/>
        <v>1.6279999981634319E-3</v>
      </c>
      <c r="Q51" s="16">
        <f t="shared" si="2"/>
        <v>28992.025999999998</v>
      </c>
      <c r="AA51" s="13">
        <v>9</v>
      </c>
      <c r="AC51" s="13" t="s">
        <v>29</v>
      </c>
      <c r="AE51" s="13" t="s">
        <v>31</v>
      </c>
    </row>
    <row r="52" spans="1:31" s="13" customFormat="1" ht="12.75" customHeight="1">
      <c r="A52" s="13" t="s">
        <v>42</v>
      </c>
      <c r="B52" s="62"/>
      <c r="C52" s="14">
        <v>44304.411</v>
      </c>
      <c r="D52" s="15"/>
      <c r="E52" s="13">
        <f t="shared" si="0"/>
        <v>-416.0024430951118</v>
      </c>
      <c r="F52" s="13">
        <f t="shared" si="1"/>
        <v>-416</v>
      </c>
      <c r="G52" s="13">
        <f t="shared" si="3"/>
        <v>-2.8720000045723282E-3</v>
      </c>
      <c r="I52" s="13">
        <f t="shared" si="5"/>
        <v>-2.8720000045723282E-3</v>
      </c>
      <c r="Q52" s="16">
        <f t="shared" si="2"/>
        <v>29285.911</v>
      </c>
      <c r="AA52" s="13">
        <v>9</v>
      </c>
      <c r="AC52" s="13" t="s">
        <v>29</v>
      </c>
      <c r="AE52" s="13" t="s">
        <v>31</v>
      </c>
    </row>
    <row r="53" spans="1:31" s="13" customFormat="1" ht="12.75" customHeight="1">
      <c r="A53" s="13" t="s">
        <v>42</v>
      </c>
      <c r="B53" s="62"/>
      <c r="C53" s="14">
        <v>44344.383999999998</v>
      </c>
      <c r="D53" s="15"/>
      <c r="E53" s="13">
        <f t="shared" ref="E53:E84" si="6">+(C53-C$7)/C$8</f>
        <v>-381.99901663720999</v>
      </c>
      <c r="F53" s="13">
        <f t="shared" ref="F53:F84" si="7">ROUND(2*E53,0)/2</f>
        <v>-382</v>
      </c>
      <c r="G53" s="13">
        <f t="shared" si="3"/>
        <v>1.155999991169665E-3</v>
      </c>
      <c r="I53" s="13">
        <f t="shared" si="5"/>
        <v>1.155999991169665E-3</v>
      </c>
      <c r="Q53" s="16">
        <f t="shared" ref="Q53:Q84" si="8">+C53-15018.5</f>
        <v>29325.883999999998</v>
      </c>
      <c r="AA53" s="13">
        <v>11</v>
      </c>
      <c r="AC53" s="13" t="s">
        <v>29</v>
      </c>
      <c r="AE53" s="13" t="s">
        <v>31</v>
      </c>
    </row>
    <row r="54" spans="1:31" s="13" customFormat="1" ht="12.75" customHeight="1">
      <c r="A54" s="13" t="s">
        <v>43</v>
      </c>
      <c r="B54" s="62"/>
      <c r="C54" s="14">
        <v>44371.440999999999</v>
      </c>
      <c r="D54" s="15"/>
      <c r="E54" s="13">
        <f t="shared" si="6"/>
        <v>-358.98271289039303</v>
      </c>
      <c r="F54" s="13">
        <f t="shared" si="7"/>
        <v>-359</v>
      </c>
      <c r="G54" s="13">
        <f t="shared" ref="G54:G85" si="9">+C54-(C$7+F54*C$8)</f>
        <v>2.0321999996667728E-2</v>
      </c>
      <c r="I54" s="13">
        <f t="shared" si="5"/>
        <v>2.0321999996667728E-2</v>
      </c>
      <c r="Q54" s="16">
        <f t="shared" si="8"/>
        <v>29352.940999999999</v>
      </c>
      <c r="AA54" s="13">
        <v>8</v>
      </c>
      <c r="AC54" s="13" t="s">
        <v>29</v>
      </c>
      <c r="AE54" s="13" t="s">
        <v>31</v>
      </c>
    </row>
    <row r="55" spans="1:31" s="13" customFormat="1" ht="12.75" customHeight="1">
      <c r="A55" s="13" t="s">
        <v>43</v>
      </c>
      <c r="B55" s="62"/>
      <c r="C55" s="14">
        <v>44385.517999999996</v>
      </c>
      <c r="D55" s="15"/>
      <c r="E55" s="13">
        <f t="shared" si="6"/>
        <v>-347.0079740855042</v>
      </c>
      <c r="F55" s="13">
        <f t="shared" si="7"/>
        <v>-347</v>
      </c>
      <c r="G55" s="13">
        <f t="shared" si="9"/>
        <v>-9.3740000083926134E-3</v>
      </c>
      <c r="I55" s="13">
        <f t="shared" si="5"/>
        <v>-9.3740000083926134E-3</v>
      </c>
      <c r="Q55" s="16">
        <f t="shared" si="8"/>
        <v>29367.017999999996</v>
      </c>
      <c r="AA55" s="13">
        <v>7</v>
      </c>
      <c r="AC55" s="13" t="s">
        <v>29</v>
      </c>
      <c r="AE55" s="13" t="s">
        <v>31</v>
      </c>
    </row>
    <row r="56" spans="1:31" s="13" customFormat="1" ht="12.75" customHeight="1">
      <c r="A56" s="13" t="s">
        <v>44</v>
      </c>
      <c r="B56" s="62"/>
      <c r="C56" s="14">
        <v>44458.406999999999</v>
      </c>
      <c r="D56" s="15"/>
      <c r="E56" s="13">
        <f t="shared" si="6"/>
        <v>-285.00422777949217</v>
      </c>
      <c r="F56" s="13">
        <f t="shared" si="7"/>
        <v>-285</v>
      </c>
      <c r="G56" s="13">
        <f t="shared" si="9"/>
        <v>-4.9700000017764978E-3</v>
      </c>
      <c r="I56" s="13">
        <f t="shared" si="5"/>
        <v>-4.9700000017764978E-3</v>
      </c>
      <c r="Q56" s="16">
        <f t="shared" si="8"/>
        <v>29439.906999999999</v>
      </c>
      <c r="AA56" s="13">
        <v>7</v>
      </c>
      <c r="AC56" s="13" t="s">
        <v>29</v>
      </c>
      <c r="AE56" s="13" t="s">
        <v>31</v>
      </c>
    </row>
    <row r="57" spans="1:31" s="13" customFormat="1" ht="12.75" customHeight="1">
      <c r="A57" s="13" t="s">
        <v>45</v>
      </c>
      <c r="B57" s="62"/>
      <c r="C57" s="14">
        <v>44633.571000000004</v>
      </c>
      <c r="D57" s="15"/>
      <c r="E57" s="13">
        <f t="shared" si="6"/>
        <v>-135.99924461404711</v>
      </c>
      <c r="F57" s="13">
        <f t="shared" si="7"/>
        <v>-136</v>
      </c>
      <c r="G57" s="13">
        <f t="shared" si="9"/>
        <v>8.8800000230548903E-4</v>
      </c>
      <c r="I57" s="13">
        <f t="shared" si="5"/>
        <v>8.8800000230548903E-4</v>
      </c>
      <c r="Q57" s="16">
        <f t="shared" si="8"/>
        <v>29615.071000000004</v>
      </c>
      <c r="AA57" s="13">
        <v>6</v>
      </c>
      <c r="AC57" s="13" t="s">
        <v>29</v>
      </c>
      <c r="AE57" s="13" t="s">
        <v>31</v>
      </c>
    </row>
    <row r="58" spans="1:31" s="13" customFormat="1" ht="12.75" customHeight="1">
      <c r="A58" s="13" t="s">
        <v>46</v>
      </c>
      <c r="B58" s="62"/>
      <c r="C58" s="14">
        <v>44680.601999999999</v>
      </c>
      <c r="D58" s="15"/>
      <c r="E58" s="13">
        <f t="shared" si="6"/>
        <v>-95.991860886493555</v>
      </c>
      <c r="F58" s="13">
        <f t="shared" si="7"/>
        <v>-96</v>
      </c>
      <c r="G58" s="13">
        <f t="shared" si="9"/>
        <v>9.5679999940330163E-3</v>
      </c>
      <c r="I58" s="13">
        <f t="shared" si="5"/>
        <v>9.5679999940330163E-3</v>
      </c>
      <c r="Q58" s="16">
        <f t="shared" si="8"/>
        <v>29662.101999999999</v>
      </c>
      <c r="AA58" s="13">
        <v>11</v>
      </c>
      <c r="AC58" s="13" t="s">
        <v>29</v>
      </c>
      <c r="AE58" s="13" t="s">
        <v>31</v>
      </c>
    </row>
    <row r="59" spans="1:31" s="13" customFormat="1" ht="12.75" customHeight="1">
      <c r="A59" s="13" t="s">
        <v>47</v>
      </c>
      <c r="B59" s="62"/>
      <c r="C59" s="14">
        <v>44707.625</v>
      </c>
      <c r="D59" s="15"/>
      <c r="E59" s="13">
        <f t="shared" si="6"/>
        <v>-73.004479574809196</v>
      </c>
      <c r="F59" s="13">
        <f t="shared" si="7"/>
        <v>-73</v>
      </c>
      <c r="G59" s="13">
        <f t="shared" si="9"/>
        <v>-5.266000000119675E-3</v>
      </c>
      <c r="I59" s="13">
        <f t="shared" si="5"/>
        <v>-5.266000000119675E-3</v>
      </c>
      <c r="Q59" s="16">
        <f t="shared" si="8"/>
        <v>29689.125</v>
      </c>
      <c r="AA59" s="13">
        <v>6</v>
      </c>
      <c r="AC59" s="13" t="s">
        <v>29</v>
      </c>
      <c r="AE59" s="13" t="s">
        <v>31</v>
      </c>
    </row>
    <row r="60" spans="1:31" s="13" customFormat="1" ht="12.75" customHeight="1">
      <c r="A60" s="13" t="s">
        <v>47</v>
      </c>
      <c r="B60" s="62"/>
      <c r="C60" s="14">
        <v>44726.445</v>
      </c>
      <c r="D60" s="15"/>
      <c r="E60" s="13">
        <f t="shared" si="6"/>
        <v>-56.995061068874385</v>
      </c>
      <c r="F60" s="13">
        <f t="shared" si="7"/>
        <v>-57</v>
      </c>
      <c r="G60" s="13">
        <f t="shared" si="9"/>
        <v>5.8059999937540852E-3</v>
      </c>
      <c r="I60" s="13">
        <f t="shared" si="5"/>
        <v>5.8059999937540852E-3</v>
      </c>
      <c r="O60" s="13">
        <f t="shared" ref="O60:O91" ca="1" si="10">+C$11+C$12*F60</f>
        <v>1.3673613169821955E-2</v>
      </c>
      <c r="Q60" s="16">
        <f t="shared" si="8"/>
        <v>29707.945</v>
      </c>
      <c r="AA60" s="13">
        <v>6</v>
      </c>
      <c r="AC60" s="13" t="s">
        <v>29</v>
      </c>
      <c r="AE60" s="13" t="s">
        <v>31</v>
      </c>
    </row>
    <row r="61" spans="1:31" s="13" customFormat="1" ht="12.75" customHeight="1">
      <c r="A61" s="13" t="s">
        <v>47</v>
      </c>
      <c r="B61" s="62"/>
      <c r="C61" s="14">
        <v>44733.489000000001</v>
      </c>
      <c r="D61" s="15"/>
      <c r="E61" s="13">
        <f t="shared" si="6"/>
        <v>-51.003013037214792</v>
      </c>
      <c r="F61" s="13">
        <f t="shared" si="7"/>
        <v>-51</v>
      </c>
      <c r="G61" s="13">
        <f t="shared" si="9"/>
        <v>-3.541999998560641E-3</v>
      </c>
      <c r="I61" s="13">
        <f t="shared" si="5"/>
        <v>-3.541999998560641E-3</v>
      </c>
      <c r="O61" s="13">
        <f t="shared" ca="1" si="10"/>
        <v>1.3656040530206529E-2</v>
      </c>
      <c r="Q61" s="16">
        <f t="shared" si="8"/>
        <v>29714.989000000001</v>
      </c>
      <c r="AA61" s="13">
        <v>8</v>
      </c>
      <c r="AC61" s="13" t="s">
        <v>29</v>
      </c>
      <c r="AE61" s="13" t="s">
        <v>31</v>
      </c>
    </row>
    <row r="62" spans="1:31" s="13" customFormat="1" ht="12.75" customHeight="1">
      <c r="A62" s="13" t="s">
        <v>48</v>
      </c>
      <c r="B62" s="62"/>
      <c r="C62" s="14">
        <v>44793.436999999998</v>
      </c>
      <c r="D62" s="15"/>
      <c r="E62" s="13">
        <f t="shared" si="6"/>
        <v>-7.6559387163130351E-3</v>
      </c>
      <c r="F62" s="13">
        <f t="shared" si="7"/>
        <v>0</v>
      </c>
      <c r="G62" s="13">
        <f t="shared" si="9"/>
        <v>-9.0000000054715201E-3</v>
      </c>
      <c r="I62" s="13">
        <f t="shared" si="5"/>
        <v>-9.0000000054715201E-3</v>
      </c>
      <c r="O62" s="13">
        <f t="shared" ca="1" si="10"/>
        <v>1.3506673093475408E-2</v>
      </c>
      <c r="Q62" s="16">
        <f t="shared" si="8"/>
        <v>29774.936999999998</v>
      </c>
      <c r="AA62" s="13">
        <v>8</v>
      </c>
      <c r="AC62" s="13" t="s">
        <v>29</v>
      </c>
      <c r="AE62" s="13" t="s">
        <v>31</v>
      </c>
    </row>
    <row r="63" spans="1:31" s="13" customFormat="1" ht="12.75" customHeight="1">
      <c r="A63" s="13" t="s">
        <v>13</v>
      </c>
      <c r="B63" s="62"/>
      <c r="C63" s="15">
        <v>44793.446000000004</v>
      </c>
      <c r="D63" s="15" t="s">
        <v>15</v>
      </c>
      <c r="E63" s="13">
        <f t="shared" si="6"/>
        <v>0</v>
      </c>
      <c r="F63" s="13">
        <f t="shared" si="7"/>
        <v>0</v>
      </c>
      <c r="G63" s="13">
        <f t="shared" si="9"/>
        <v>0</v>
      </c>
      <c r="H63" s="13">
        <f>+G63</f>
        <v>0</v>
      </c>
      <c r="O63" s="13">
        <f t="shared" ca="1" si="10"/>
        <v>1.3506673093475408E-2</v>
      </c>
      <c r="Q63" s="16">
        <f t="shared" si="8"/>
        <v>29774.946000000004</v>
      </c>
    </row>
    <row r="64" spans="1:31" s="13" customFormat="1" ht="12.75" customHeight="1">
      <c r="A64" s="13" t="s">
        <v>249</v>
      </c>
      <c r="B64" s="62" t="s">
        <v>84</v>
      </c>
      <c r="C64" s="15">
        <v>44793.457999999999</v>
      </c>
      <c r="D64" s="15" t="s">
        <v>119</v>
      </c>
      <c r="E64" s="13">
        <f t="shared" si="6"/>
        <v>1.0207918278101772E-2</v>
      </c>
      <c r="F64" s="13">
        <f t="shared" si="7"/>
        <v>0</v>
      </c>
      <c r="G64" s="13">
        <f t="shared" si="9"/>
        <v>1.1999999995168764E-2</v>
      </c>
      <c r="I64" s="13">
        <f t="shared" ref="I64:I107" si="11">+G64</f>
        <v>1.1999999995168764E-2</v>
      </c>
      <c r="O64" s="13">
        <f t="shared" ca="1" si="10"/>
        <v>1.3506673093475408E-2</v>
      </c>
      <c r="Q64" s="16">
        <f t="shared" si="8"/>
        <v>29774.957999999999</v>
      </c>
    </row>
    <row r="65" spans="1:31" s="13" customFormat="1" ht="12.75" customHeight="1">
      <c r="A65" s="13" t="s">
        <v>49</v>
      </c>
      <c r="B65" s="62"/>
      <c r="C65" s="14">
        <v>45001.510999999999</v>
      </c>
      <c r="D65" s="15"/>
      <c r="E65" s="13">
        <f t="shared" si="6"/>
        <v>176.99254311569061</v>
      </c>
      <c r="F65" s="13">
        <f t="shared" si="7"/>
        <v>177</v>
      </c>
      <c r="G65" s="13">
        <f t="shared" si="9"/>
        <v>-8.766000006289687E-3</v>
      </c>
      <c r="I65" s="13">
        <f t="shared" si="11"/>
        <v>-8.766000006289687E-3</v>
      </c>
      <c r="O65" s="13">
        <f t="shared" ca="1" si="10"/>
        <v>1.2988280224820344E-2</v>
      </c>
      <c r="Q65" s="16">
        <f t="shared" si="8"/>
        <v>29983.010999999999</v>
      </c>
      <c r="AA65" s="13">
        <v>7</v>
      </c>
      <c r="AC65" s="13" t="s">
        <v>29</v>
      </c>
      <c r="AE65" s="13" t="s">
        <v>31</v>
      </c>
    </row>
    <row r="66" spans="1:31" s="13" customFormat="1" ht="12.75" customHeight="1">
      <c r="A66" s="13" t="s">
        <v>50</v>
      </c>
      <c r="B66" s="62"/>
      <c r="C66" s="14">
        <v>45028.56</v>
      </c>
      <c r="D66" s="15"/>
      <c r="E66" s="13">
        <f t="shared" si="6"/>
        <v>200.00204158365142</v>
      </c>
      <c r="F66" s="13">
        <f t="shared" si="7"/>
        <v>200</v>
      </c>
      <c r="G66" s="13">
        <f t="shared" si="9"/>
        <v>2.3999999975785613E-3</v>
      </c>
      <c r="I66" s="13">
        <f t="shared" si="11"/>
        <v>2.3999999975785613E-3</v>
      </c>
      <c r="O66" s="13">
        <f t="shared" ca="1" si="10"/>
        <v>1.2920918439627879E-2</v>
      </c>
      <c r="Q66" s="16">
        <f t="shared" si="8"/>
        <v>30010.059999999998</v>
      </c>
      <c r="AA66" s="13">
        <v>8</v>
      </c>
      <c r="AC66" s="13" t="s">
        <v>29</v>
      </c>
      <c r="AE66" s="13" t="s">
        <v>31</v>
      </c>
    </row>
    <row r="67" spans="1:31" s="13" customFormat="1" ht="12.75" customHeight="1">
      <c r="A67" s="13" t="s">
        <v>50</v>
      </c>
      <c r="B67" s="62"/>
      <c r="C67" s="14">
        <v>45054.434999999998</v>
      </c>
      <c r="D67" s="15"/>
      <c r="E67" s="13">
        <f t="shared" si="6"/>
        <v>222.01286537966999</v>
      </c>
      <c r="F67" s="13">
        <f t="shared" si="7"/>
        <v>222</v>
      </c>
      <c r="G67" s="13">
        <f t="shared" si="9"/>
        <v>1.5123999997740611E-2</v>
      </c>
      <c r="I67" s="13">
        <f t="shared" si="11"/>
        <v>1.5123999997740611E-2</v>
      </c>
      <c r="O67" s="13">
        <f t="shared" ca="1" si="10"/>
        <v>1.285648542770465E-2</v>
      </c>
      <c r="Q67" s="16">
        <f t="shared" si="8"/>
        <v>30035.934999999998</v>
      </c>
      <c r="AA67" s="13">
        <v>6</v>
      </c>
      <c r="AC67" s="13" t="s">
        <v>29</v>
      </c>
      <c r="AE67" s="13" t="s">
        <v>31</v>
      </c>
    </row>
    <row r="68" spans="1:31" s="13" customFormat="1" ht="12.75" customHeight="1">
      <c r="A68" s="13" t="s">
        <v>50</v>
      </c>
      <c r="B68" s="62"/>
      <c r="C68" s="14">
        <v>45055.601999999999</v>
      </c>
      <c r="D68" s="15"/>
      <c r="E68" s="13">
        <f t="shared" si="6"/>
        <v>223.00558543261616</v>
      </c>
      <c r="F68" s="13">
        <f t="shared" si="7"/>
        <v>223</v>
      </c>
      <c r="G68" s="13">
        <f t="shared" si="9"/>
        <v>6.5659999963827431E-3</v>
      </c>
      <c r="I68" s="13">
        <f t="shared" si="11"/>
        <v>6.5659999963827431E-3</v>
      </c>
      <c r="O68" s="13">
        <f t="shared" ca="1" si="10"/>
        <v>1.2853556654435412E-2</v>
      </c>
      <c r="Q68" s="16">
        <f t="shared" si="8"/>
        <v>30037.101999999999</v>
      </c>
      <c r="AA68" s="13">
        <v>7</v>
      </c>
      <c r="AC68" s="13" t="s">
        <v>29</v>
      </c>
      <c r="AE68" s="13" t="s">
        <v>31</v>
      </c>
    </row>
    <row r="69" spans="1:31" s="13" customFormat="1" ht="12.75" customHeight="1">
      <c r="A69" s="13" t="s">
        <v>51</v>
      </c>
      <c r="B69" s="62"/>
      <c r="C69" s="14">
        <v>45061.47</v>
      </c>
      <c r="D69" s="15"/>
      <c r="E69" s="13">
        <f t="shared" si="6"/>
        <v>227.99725747261945</v>
      </c>
      <c r="F69" s="13">
        <f t="shared" si="7"/>
        <v>228</v>
      </c>
      <c r="G69" s="13">
        <f t="shared" si="9"/>
        <v>-3.2240000000456348E-3</v>
      </c>
      <c r="I69" s="13">
        <f t="shared" si="11"/>
        <v>-3.2240000000456348E-3</v>
      </c>
      <c r="O69" s="13">
        <f t="shared" ca="1" si="10"/>
        <v>1.2838912788089223E-2</v>
      </c>
      <c r="Q69" s="16">
        <f t="shared" si="8"/>
        <v>30042.97</v>
      </c>
      <c r="AA69" s="13">
        <v>6</v>
      </c>
      <c r="AC69" s="13" t="s">
        <v>29</v>
      </c>
      <c r="AE69" s="13" t="s">
        <v>31</v>
      </c>
    </row>
    <row r="70" spans="1:31" s="13" customFormat="1" ht="12.75" customHeight="1">
      <c r="A70" s="13" t="s">
        <v>51</v>
      </c>
      <c r="B70" s="62"/>
      <c r="C70" s="14">
        <v>45075.588000000003</v>
      </c>
      <c r="D70" s="15"/>
      <c r="E70" s="13">
        <f t="shared" si="6"/>
        <v>240.00687333164319</v>
      </c>
      <c r="F70" s="13">
        <f t="shared" si="7"/>
        <v>240</v>
      </c>
      <c r="G70" s="13">
        <f t="shared" si="9"/>
        <v>8.0799999996088445E-3</v>
      </c>
      <c r="I70" s="13">
        <f t="shared" si="11"/>
        <v>8.0799999996088445E-3</v>
      </c>
      <c r="O70" s="13">
        <f t="shared" ca="1" si="10"/>
        <v>1.2803767508858373E-2</v>
      </c>
      <c r="Q70" s="16">
        <f t="shared" si="8"/>
        <v>30057.088000000003</v>
      </c>
      <c r="AA70" s="13">
        <v>8</v>
      </c>
      <c r="AC70" s="13" t="s">
        <v>29</v>
      </c>
      <c r="AE70" s="13" t="s">
        <v>31</v>
      </c>
    </row>
    <row r="71" spans="1:31" s="13" customFormat="1" ht="12.75" customHeight="1">
      <c r="A71" s="13" t="s">
        <v>51</v>
      </c>
      <c r="B71" s="62"/>
      <c r="C71" s="14">
        <v>45101.447</v>
      </c>
      <c r="D71" s="15"/>
      <c r="E71" s="13">
        <f t="shared" si="6"/>
        <v>262.00408656994938</v>
      </c>
      <c r="F71" s="13">
        <f t="shared" si="7"/>
        <v>262</v>
      </c>
      <c r="G71" s="13">
        <f t="shared" si="9"/>
        <v>4.8039999965112656E-3</v>
      </c>
      <c r="I71" s="13">
        <f t="shared" si="11"/>
        <v>4.8039999965112656E-3</v>
      </c>
      <c r="O71" s="13">
        <f t="shared" ca="1" si="10"/>
        <v>1.2739334496935144E-2</v>
      </c>
      <c r="Q71" s="16">
        <f t="shared" si="8"/>
        <v>30082.947</v>
      </c>
      <c r="AA71" s="13">
        <v>10</v>
      </c>
      <c r="AC71" s="13" t="s">
        <v>29</v>
      </c>
      <c r="AE71" s="13" t="s">
        <v>31</v>
      </c>
    </row>
    <row r="72" spans="1:31" s="13" customFormat="1" ht="12.75" customHeight="1">
      <c r="A72" s="13" t="s">
        <v>51</v>
      </c>
      <c r="B72" s="62"/>
      <c r="C72" s="14">
        <v>45115.552000000003</v>
      </c>
      <c r="D72" s="15"/>
      <c r="E72" s="13">
        <f t="shared" si="6"/>
        <v>274.00264385083489</v>
      </c>
      <c r="F72" s="13">
        <f t="shared" si="7"/>
        <v>274</v>
      </c>
      <c r="G72" s="13">
        <f t="shared" si="9"/>
        <v>3.1079999971552752E-3</v>
      </c>
      <c r="I72" s="13">
        <f t="shared" si="11"/>
        <v>3.1079999971552752E-3</v>
      </c>
      <c r="O72" s="13">
        <f t="shared" ca="1" si="10"/>
        <v>1.2704189217704292E-2</v>
      </c>
      <c r="Q72" s="16">
        <f t="shared" si="8"/>
        <v>30097.052000000003</v>
      </c>
      <c r="AA72" s="13">
        <v>6</v>
      </c>
      <c r="AC72" s="13" t="s">
        <v>29</v>
      </c>
      <c r="AE72" s="13" t="s">
        <v>31</v>
      </c>
    </row>
    <row r="73" spans="1:31" s="13" customFormat="1" ht="12.75" customHeight="1">
      <c r="A73" s="13" t="s">
        <v>53</v>
      </c>
      <c r="B73" s="62"/>
      <c r="C73" s="14">
        <v>45141.402000000002</v>
      </c>
      <c r="D73" s="15"/>
      <c r="E73" s="13">
        <f t="shared" si="6"/>
        <v>295.9922011504309</v>
      </c>
      <c r="F73" s="13">
        <f t="shared" si="7"/>
        <v>296</v>
      </c>
      <c r="G73" s="13">
        <f t="shared" si="9"/>
        <v>-9.1680000041378662E-3</v>
      </c>
      <c r="I73" s="13">
        <f t="shared" si="11"/>
        <v>-9.1680000041378662E-3</v>
      </c>
      <c r="O73" s="13">
        <f t="shared" ca="1" si="10"/>
        <v>1.2639756205781064E-2</v>
      </c>
      <c r="Q73" s="16">
        <f t="shared" si="8"/>
        <v>30122.902000000002</v>
      </c>
      <c r="AA73" s="13">
        <v>7</v>
      </c>
      <c r="AC73" s="13" t="s">
        <v>52</v>
      </c>
      <c r="AE73" s="13" t="s">
        <v>31</v>
      </c>
    </row>
    <row r="74" spans="1:31" s="13" customFormat="1" ht="12.75" customHeight="1">
      <c r="A74" s="13" t="s">
        <v>53</v>
      </c>
      <c r="B74" s="62"/>
      <c r="C74" s="14">
        <v>45148.436000000002</v>
      </c>
      <c r="D74" s="15"/>
      <c r="E74" s="13">
        <f t="shared" si="6"/>
        <v>301.97574258352029</v>
      </c>
      <c r="F74" s="13">
        <f t="shared" si="7"/>
        <v>302</v>
      </c>
      <c r="G74" s="13">
        <f t="shared" si="9"/>
        <v>-2.851599999848986E-2</v>
      </c>
      <c r="I74" s="13">
        <f t="shared" si="11"/>
        <v>-2.851599999848986E-2</v>
      </c>
      <c r="O74" s="13">
        <f t="shared" ca="1" si="10"/>
        <v>1.2622183566165637E-2</v>
      </c>
      <c r="Q74" s="16">
        <f t="shared" si="8"/>
        <v>30129.936000000002</v>
      </c>
      <c r="AA74" s="13">
        <v>12</v>
      </c>
      <c r="AC74" s="13" t="s">
        <v>54</v>
      </c>
      <c r="AE74" s="13" t="s">
        <v>31</v>
      </c>
    </row>
    <row r="75" spans="1:31" s="13" customFormat="1" ht="12.75" customHeight="1">
      <c r="A75" s="13" t="s">
        <v>55</v>
      </c>
      <c r="B75" s="62"/>
      <c r="C75" s="14">
        <v>45356.536</v>
      </c>
      <c r="D75" s="15"/>
      <c r="E75" s="13">
        <f t="shared" si="6"/>
        <v>478.99805879420364</v>
      </c>
      <c r="F75" s="13">
        <f t="shared" si="7"/>
        <v>479</v>
      </c>
      <c r="G75" s="13">
        <f t="shared" si="9"/>
        <v>-2.2820000012870878E-3</v>
      </c>
      <c r="I75" s="13">
        <f t="shared" si="11"/>
        <v>-2.2820000012870878E-3</v>
      </c>
      <c r="O75" s="13">
        <f t="shared" ca="1" si="10"/>
        <v>1.2103790697510573E-2</v>
      </c>
      <c r="Q75" s="16">
        <f t="shared" si="8"/>
        <v>30338.036</v>
      </c>
      <c r="AA75" s="13">
        <v>6</v>
      </c>
      <c r="AC75" s="13" t="s">
        <v>29</v>
      </c>
      <c r="AE75" s="13" t="s">
        <v>31</v>
      </c>
    </row>
    <row r="76" spans="1:31" s="13" customFormat="1" ht="12.75" customHeight="1">
      <c r="A76" s="13" t="s">
        <v>56</v>
      </c>
      <c r="B76" s="62"/>
      <c r="C76" s="14">
        <v>45383.576000000001</v>
      </c>
      <c r="D76" s="15"/>
      <c r="E76" s="13">
        <f t="shared" si="6"/>
        <v>501.99990132345431</v>
      </c>
      <c r="F76" s="13">
        <f t="shared" si="7"/>
        <v>502</v>
      </c>
      <c r="G76" s="13">
        <f t="shared" si="9"/>
        <v>-1.1600000289035961E-4</v>
      </c>
      <c r="I76" s="13">
        <f t="shared" si="11"/>
        <v>-1.1600000289035961E-4</v>
      </c>
      <c r="O76" s="13">
        <f t="shared" ca="1" si="10"/>
        <v>1.2036428912318108E-2</v>
      </c>
      <c r="Q76" s="16">
        <f t="shared" si="8"/>
        <v>30365.076000000001</v>
      </c>
      <c r="AA76" s="13">
        <v>6</v>
      </c>
      <c r="AC76" s="13" t="s">
        <v>29</v>
      </c>
      <c r="AE76" s="13" t="s">
        <v>31</v>
      </c>
    </row>
    <row r="77" spans="1:31" s="13" customFormat="1" ht="12.75" customHeight="1">
      <c r="A77" s="13" t="s">
        <v>57</v>
      </c>
      <c r="B77" s="62"/>
      <c r="C77" s="14">
        <v>45430.597999999998</v>
      </c>
      <c r="D77" s="15"/>
      <c r="E77" s="13">
        <f t="shared" si="6"/>
        <v>541.99962911229773</v>
      </c>
      <c r="F77" s="13">
        <f t="shared" si="7"/>
        <v>542</v>
      </c>
      <c r="G77" s="13">
        <f t="shared" si="9"/>
        <v>-4.3600000208243728E-4</v>
      </c>
      <c r="I77" s="13">
        <f t="shared" si="11"/>
        <v>-4.3600000208243728E-4</v>
      </c>
      <c r="O77" s="13">
        <f t="shared" ca="1" si="10"/>
        <v>1.1919277981548602E-2</v>
      </c>
      <c r="Q77" s="16">
        <f t="shared" si="8"/>
        <v>30412.097999999998</v>
      </c>
      <c r="AA77" s="13">
        <v>8</v>
      </c>
      <c r="AC77" s="13" t="s">
        <v>29</v>
      </c>
      <c r="AE77" s="13" t="s">
        <v>31</v>
      </c>
    </row>
    <row r="78" spans="1:31" s="13" customFormat="1" ht="12.75" customHeight="1">
      <c r="A78" s="13" t="s">
        <v>58</v>
      </c>
      <c r="B78" s="62"/>
      <c r="C78" s="14">
        <v>45490.538999999997</v>
      </c>
      <c r="D78" s="15"/>
      <c r="E78" s="13">
        <f t="shared" si="6"/>
        <v>592.9890315918002</v>
      </c>
      <c r="F78" s="13">
        <f t="shared" si="7"/>
        <v>593</v>
      </c>
      <c r="G78" s="13">
        <f t="shared" si="9"/>
        <v>-1.2894000006781425E-2</v>
      </c>
      <c r="I78" s="13">
        <f t="shared" si="11"/>
        <v>-1.2894000006781425E-2</v>
      </c>
      <c r="O78" s="13">
        <f t="shared" ca="1" si="10"/>
        <v>1.1769910544817483E-2</v>
      </c>
      <c r="Q78" s="16">
        <f t="shared" si="8"/>
        <v>30472.038999999997</v>
      </c>
      <c r="AA78" s="13">
        <v>6</v>
      </c>
      <c r="AC78" s="13" t="s">
        <v>29</v>
      </c>
      <c r="AE78" s="13" t="s">
        <v>31</v>
      </c>
    </row>
    <row r="79" spans="1:31" s="13" customFormat="1" ht="12.75" customHeight="1">
      <c r="A79" s="13" t="s">
        <v>59</v>
      </c>
      <c r="B79" s="62"/>
      <c r="C79" s="14">
        <v>45711.548999999999</v>
      </c>
      <c r="D79" s="15"/>
      <c r="E79" s="13">
        <f t="shared" si="6"/>
        <v>780.99336655443244</v>
      </c>
      <c r="F79" s="13">
        <f t="shared" si="7"/>
        <v>781</v>
      </c>
      <c r="G79" s="13">
        <f t="shared" si="9"/>
        <v>-7.798000006005168E-3</v>
      </c>
      <c r="I79" s="13">
        <f t="shared" si="11"/>
        <v>-7.798000006005168E-3</v>
      </c>
      <c r="O79" s="13">
        <f t="shared" ca="1" si="10"/>
        <v>1.1219301170200804E-2</v>
      </c>
      <c r="Q79" s="16">
        <f t="shared" si="8"/>
        <v>30693.048999999999</v>
      </c>
      <c r="AA79" s="13">
        <v>5</v>
      </c>
      <c r="AC79" s="13" t="s">
        <v>29</v>
      </c>
      <c r="AE79" s="13" t="s">
        <v>31</v>
      </c>
    </row>
    <row r="80" spans="1:31" s="13" customFormat="1" ht="12.75" customHeight="1">
      <c r="A80" s="13" t="s">
        <v>60</v>
      </c>
      <c r="B80" s="62"/>
      <c r="C80" s="14">
        <v>45764.453000000001</v>
      </c>
      <c r="D80" s="15"/>
      <c r="E80" s="13">
        <f t="shared" si="6"/>
        <v>825.99667562127752</v>
      </c>
      <c r="F80" s="13">
        <f t="shared" si="7"/>
        <v>826</v>
      </c>
      <c r="G80" s="13">
        <f t="shared" si="9"/>
        <v>-3.9079999987734482E-3</v>
      </c>
      <c r="I80" s="13">
        <f t="shared" si="11"/>
        <v>-3.9079999987734482E-3</v>
      </c>
      <c r="O80" s="13">
        <f t="shared" ca="1" si="10"/>
        <v>1.108750637308511E-2</v>
      </c>
      <c r="Q80" s="16">
        <f t="shared" si="8"/>
        <v>30745.953000000001</v>
      </c>
      <c r="AA80" s="13">
        <v>11</v>
      </c>
      <c r="AC80" s="13" t="s">
        <v>29</v>
      </c>
      <c r="AE80" s="13" t="s">
        <v>31</v>
      </c>
    </row>
    <row r="81" spans="1:31" s="13" customFormat="1" ht="12.75" customHeight="1">
      <c r="A81" s="13" t="s">
        <v>60</v>
      </c>
      <c r="B81" s="62"/>
      <c r="C81" s="14">
        <v>45765.64</v>
      </c>
      <c r="D81" s="15"/>
      <c r="E81" s="13">
        <f t="shared" si="6"/>
        <v>827.00640887135796</v>
      </c>
      <c r="F81" s="13">
        <f t="shared" si="7"/>
        <v>827</v>
      </c>
      <c r="G81" s="13">
        <f t="shared" si="9"/>
        <v>7.5339999966672622E-3</v>
      </c>
      <c r="I81" s="13">
        <f t="shared" si="11"/>
        <v>7.5339999966672622E-3</v>
      </c>
      <c r="O81" s="13">
        <f t="shared" ca="1" si="10"/>
        <v>1.1084577599815872E-2</v>
      </c>
      <c r="Q81" s="16">
        <f t="shared" si="8"/>
        <v>30747.14</v>
      </c>
      <c r="AA81" s="13">
        <v>7</v>
      </c>
      <c r="AC81" s="13" t="s">
        <v>29</v>
      </c>
      <c r="AE81" s="13" t="s">
        <v>31</v>
      </c>
    </row>
    <row r="82" spans="1:31" s="13" customFormat="1" ht="12.75" customHeight="1">
      <c r="A82" s="13" t="s">
        <v>61</v>
      </c>
      <c r="B82" s="62"/>
      <c r="C82" s="14">
        <v>45871.432999999997</v>
      </c>
      <c r="D82" s="15"/>
      <c r="E82" s="13">
        <f t="shared" si="6"/>
        <v>917.00026710718964</v>
      </c>
      <c r="F82" s="13">
        <f t="shared" si="7"/>
        <v>917</v>
      </c>
      <c r="G82" s="13">
        <f t="shared" si="9"/>
        <v>3.1399999716086313E-4</v>
      </c>
      <c r="I82" s="13">
        <f t="shared" si="11"/>
        <v>3.1399999716086313E-4</v>
      </c>
      <c r="O82" s="13">
        <f t="shared" ca="1" si="10"/>
        <v>1.0820988005584484E-2</v>
      </c>
      <c r="Q82" s="16">
        <f t="shared" si="8"/>
        <v>30852.932999999997</v>
      </c>
      <c r="AA82" s="13">
        <v>6</v>
      </c>
      <c r="AC82" s="13" t="s">
        <v>29</v>
      </c>
      <c r="AE82" s="13" t="s">
        <v>31</v>
      </c>
    </row>
    <row r="83" spans="1:31" s="13" customFormat="1" ht="12.75" customHeight="1">
      <c r="A83" s="13" t="s">
        <v>62</v>
      </c>
      <c r="B83" s="62"/>
      <c r="C83" s="14">
        <v>46060.697999999997</v>
      </c>
      <c r="D83" s="15"/>
      <c r="E83" s="13">
        <f t="shared" si="6"/>
        <v>1078.0004049140859</v>
      </c>
      <c r="F83" s="13">
        <f t="shared" si="7"/>
        <v>1078</v>
      </c>
      <c r="G83" s="13">
        <f t="shared" si="9"/>
        <v>4.7599999379599467E-4</v>
      </c>
      <c r="I83" s="13">
        <f t="shared" si="11"/>
        <v>4.7599999379599467E-4</v>
      </c>
      <c r="O83" s="13">
        <f t="shared" ca="1" si="10"/>
        <v>1.0349455509237222E-2</v>
      </c>
      <c r="Q83" s="16">
        <f t="shared" si="8"/>
        <v>31042.197999999997</v>
      </c>
      <c r="AA83" s="13">
        <v>8</v>
      </c>
      <c r="AC83" s="13" t="s">
        <v>29</v>
      </c>
      <c r="AE83" s="13" t="s">
        <v>31</v>
      </c>
    </row>
    <row r="84" spans="1:31" s="13" customFormat="1" ht="12.75" customHeight="1">
      <c r="A84" s="13" t="s">
        <v>63</v>
      </c>
      <c r="B84" s="62"/>
      <c r="C84" s="14">
        <v>46100.665000000001</v>
      </c>
      <c r="D84" s="15"/>
      <c r="E84" s="13">
        <f t="shared" si="6"/>
        <v>1111.9987274128518</v>
      </c>
      <c r="F84" s="13">
        <f t="shared" si="7"/>
        <v>1112</v>
      </c>
      <c r="G84" s="13">
        <f t="shared" si="9"/>
        <v>-1.4960000044084154E-3</v>
      </c>
      <c r="I84" s="13">
        <f t="shared" si="11"/>
        <v>-1.4960000044084154E-3</v>
      </c>
      <c r="O84" s="13">
        <f t="shared" ca="1" si="10"/>
        <v>1.0249877218083143E-2</v>
      </c>
      <c r="Q84" s="16">
        <f t="shared" si="8"/>
        <v>31082.165000000001</v>
      </c>
      <c r="AA84" s="13">
        <v>9</v>
      </c>
      <c r="AC84" s="13" t="s">
        <v>29</v>
      </c>
      <c r="AE84" s="13" t="s">
        <v>31</v>
      </c>
    </row>
    <row r="85" spans="1:31" s="13" customFormat="1" ht="12.75" customHeight="1">
      <c r="A85" s="13" t="s">
        <v>64</v>
      </c>
      <c r="B85" s="62"/>
      <c r="C85" s="14">
        <v>46199.413999999997</v>
      </c>
      <c r="D85" s="15"/>
      <c r="E85" s="13">
        <f t="shared" ref="E85:E116" si="12">+(C85-C$7)/C$8</f>
        <v>1196.0005376170238</v>
      </c>
      <c r="F85" s="13">
        <f t="shared" ref="F85:F116" si="13">ROUND(2*E85,0)/2</f>
        <v>1196</v>
      </c>
      <c r="G85" s="13">
        <f t="shared" si="9"/>
        <v>6.3199999567586929E-4</v>
      </c>
      <c r="I85" s="13">
        <f t="shared" si="11"/>
        <v>6.3199999567586929E-4</v>
      </c>
      <c r="O85" s="13">
        <f t="shared" ca="1" si="10"/>
        <v>1.0003860263467178E-2</v>
      </c>
      <c r="Q85" s="16">
        <f t="shared" ref="Q85:Q116" si="14">+C85-15018.5</f>
        <v>31180.913999999997</v>
      </c>
      <c r="AA85" s="13">
        <v>7</v>
      </c>
      <c r="AC85" s="13" t="s">
        <v>29</v>
      </c>
      <c r="AE85" s="13" t="s">
        <v>31</v>
      </c>
    </row>
    <row r="86" spans="1:31" s="13" customFormat="1" ht="12.75" customHeight="1">
      <c r="A86" s="13" t="s">
        <v>64</v>
      </c>
      <c r="B86" s="62"/>
      <c r="C86" s="14">
        <v>46286.402000000002</v>
      </c>
      <c r="D86" s="15"/>
      <c r="E86" s="13">
        <f t="shared" si="12"/>
        <v>1269.9977372447793</v>
      </c>
      <c r="F86" s="13">
        <f t="shared" si="13"/>
        <v>1270</v>
      </c>
      <c r="G86" s="13">
        <f t="shared" ref="G86:G107" si="15">+C86-(C$7+F86*C$8)</f>
        <v>-2.6599999982863665E-3</v>
      </c>
      <c r="I86" s="13">
        <f t="shared" si="11"/>
        <v>-2.6599999982863665E-3</v>
      </c>
      <c r="O86" s="13">
        <f t="shared" ca="1" si="10"/>
        <v>9.7871310415435925E-3</v>
      </c>
      <c r="Q86" s="16">
        <f t="shared" si="14"/>
        <v>31267.902000000002</v>
      </c>
      <c r="AA86" s="13">
        <v>6</v>
      </c>
      <c r="AC86" s="13" t="s">
        <v>29</v>
      </c>
      <c r="AE86" s="13" t="s">
        <v>31</v>
      </c>
    </row>
    <row r="87" spans="1:31" s="13" customFormat="1" ht="12.75" customHeight="1">
      <c r="A87" s="13" t="s">
        <v>65</v>
      </c>
      <c r="B87" s="62"/>
      <c r="C87" s="14">
        <v>46554.421000000002</v>
      </c>
      <c r="D87" s="15"/>
      <c r="E87" s="13">
        <f t="shared" si="12"/>
        <v>1497.9907414181166</v>
      </c>
      <c r="F87" s="13">
        <f t="shared" si="13"/>
        <v>1498</v>
      </c>
      <c r="G87" s="13">
        <f t="shared" si="15"/>
        <v>-1.0884000002988614E-2</v>
      </c>
      <c r="I87" s="13">
        <f t="shared" si="11"/>
        <v>-1.0884000002988614E-2</v>
      </c>
      <c r="O87" s="13">
        <f t="shared" ca="1" si="10"/>
        <v>9.1193707361574092E-3</v>
      </c>
      <c r="Q87" s="16">
        <f t="shared" si="14"/>
        <v>31535.921000000002</v>
      </c>
      <c r="AA87" s="13">
        <v>5</v>
      </c>
      <c r="AC87" s="13" t="s">
        <v>29</v>
      </c>
      <c r="AE87" s="13" t="s">
        <v>31</v>
      </c>
    </row>
    <row r="88" spans="1:31" s="13" customFormat="1" ht="12.75" customHeight="1">
      <c r="A88" s="13" t="s">
        <v>66</v>
      </c>
      <c r="B88" s="62"/>
      <c r="C88" s="14">
        <v>46763.675999999999</v>
      </c>
      <c r="D88" s="15"/>
      <c r="E88" s="13">
        <f t="shared" si="12"/>
        <v>1675.9955697634618</v>
      </c>
      <c r="F88" s="13">
        <f t="shared" si="13"/>
        <v>1676</v>
      </c>
      <c r="G88" s="13">
        <f t="shared" si="15"/>
        <v>-5.208000002312474E-3</v>
      </c>
      <c r="I88" s="13">
        <f t="shared" si="11"/>
        <v>-5.208000002312474E-3</v>
      </c>
      <c r="O88" s="13">
        <f t="shared" ca="1" si="10"/>
        <v>8.5980490942331074E-3</v>
      </c>
      <c r="Q88" s="16">
        <f t="shared" si="14"/>
        <v>31745.175999999999</v>
      </c>
      <c r="AA88" s="13">
        <v>5</v>
      </c>
      <c r="AC88" s="13" t="s">
        <v>29</v>
      </c>
      <c r="AE88" s="13" t="s">
        <v>31</v>
      </c>
    </row>
    <row r="89" spans="1:31" s="13" customFormat="1" ht="12.75" customHeight="1">
      <c r="A89" s="13" t="s">
        <v>67</v>
      </c>
      <c r="B89" s="62"/>
      <c r="C89" s="14">
        <v>46875.360000000001</v>
      </c>
      <c r="D89" s="15"/>
      <c r="E89" s="13">
        <f t="shared" si="12"/>
        <v>1771.0006652160055</v>
      </c>
      <c r="F89" s="13">
        <f t="shared" si="13"/>
        <v>1771</v>
      </c>
      <c r="G89" s="13">
        <f t="shared" si="15"/>
        <v>7.8199999552452937E-4</v>
      </c>
      <c r="I89" s="13">
        <f t="shared" si="11"/>
        <v>7.8199999552452937E-4</v>
      </c>
      <c r="O89" s="13">
        <f t="shared" ca="1" si="10"/>
        <v>8.3198156336555303E-3</v>
      </c>
      <c r="Q89" s="16">
        <f t="shared" si="14"/>
        <v>31856.86</v>
      </c>
      <c r="AA89" s="13">
        <v>7</v>
      </c>
      <c r="AC89" s="13" t="s">
        <v>29</v>
      </c>
      <c r="AE89" s="13" t="s">
        <v>31</v>
      </c>
    </row>
    <row r="90" spans="1:31" s="13" customFormat="1" ht="12.75" customHeight="1">
      <c r="A90" s="13" t="s">
        <v>325</v>
      </c>
      <c r="B90" s="62" t="s">
        <v>84</v>
      </c>
      <c r="C90" s="15">
        <v>46909.447999999997</v>
      </c>
      <c r="D90" s="15" t="s">
        <v>119</v>
      </c>
      <c r="E90" s="13">
        <f t="shared" si="12"/>
        <v>1799.9979584163375</v>
      </c>
      <c r="F90" s="13">
        <f t="shared" si="13"/>
        <v>1800</v>
      </c>
      <c r="G90" s="13">
        <f t="shared" si="15"/>
        <v>-2.4000000048545189E-3</v>
      </c>
      <c r="I90" s="13">
        <f t="shared" si="11"/>
        <v>-2.4000000048545189E-3</v>
      </c>
      <c r="O90" s="13">
        <f t="shared" ca="1" si="10"/>
        <v>8.23488120884764E-3</v>
      </c>
      <c r="Q90" s="16">
        <f t="shared" si="14"/>
        <v>31890.947999999997</v>
      </c>
    </row>
    <row r="91" spans="1:31" s="13" customFormat="1" ht="12.75" customHeight="1">
      <c r="A91" s="13" t="s">
        <v>68</v>
      </c>
      <c r="B91" s="62"/>
      <c r="C91" s="14">
        <v>46976.457000000002</v>
      </c>
      <c r="D91" s="15"/>
      <c r="E91" s="13">
        <f t="shared" si="12"/>
        <v>1856.9998247640681</v>
      </c>
      <c r="F91" s="13">
        <f t="shared" si="13"/>
        <v>1857</v>
      </c>
      <c r="G91" s="13">
        <f t="shared" si="15"/>
        <v>-2.0600000425474718E-4</v>
      </c>
      <c r="I91" s="13">
        <f t="shared" si="11"/>
        <v>-2.0600000425474718E-4</v>
      </c>
      <c r="O91" s="13">
        <f t="shared" ca="1" si="10"/>
        <v>8.067941132501092E-3</v>
      </c>
      <c r="Q91" s="16">
        <f t="shared" si="14"/>
        <v>31957.957000000002</v>
      </c>
      <c r="AA91" s="13">
        <v>6</v>
      </c>
      <c r="AC91" s="13" t="s">
        <v>29</v>
      </c>
      <c r="AE91" s="13" t="s">
        <v>31</v>
      </c>
    </row>
    <row r="92" spans="1:31" s="13" customFormat="1" ht="12.75" customHeight="1">
      <c r="A92" s="13" t="s">
        <v>69</v>
      </c>
      <c r="B92" s="62"/>
      <c r="C92" s="14">
        <v>47158.659</v>
      </c>
      <c r="D92" s="15"/>
      <c r="E92" s="13">
        <f t="shared" si="12"/>
        <v>2011.9917520020244</v>
      </c>
      <c r="F92" s="13">
        <f t="shared" si="13"/>
        <v>2012</v>
      </c>
      <c r="G92" s="13">
        <f t="shared" si="15"/>
        <v>-9.6960000009858049E-3</v>
      </c>
      <c r="I92" s="13">
        <f t="shared" si="11"/>
        <v>-9.6960000009858049E-3</v>
      </c>
      <c r="O92" s="13">
        <f t="shared" ref="O92:O127" ca="1" si="16">+C$11+C$12*F92</f>
        <v>7.613981275769257E-3</v>
      </c>
      <c r="Q92" s="16">
        <f t="shared" si="14"/>
        <v>32140.159</v>
      </c>
      <c r="AA92" s="13">
        <v>7</v>
      </c>
      <c r="AC92" s="13" t="s">
        <v>29</v>
      </c>
      <c r="AE92" s="13" t="s">
        <v>31</v>
      </c>
    </row>
    <row r="93" spans="1:31" s="13" customFormat="1" ht="12.75" customHeight="1">
      <c r="A93" s="13" t="s">
        <v>70</v>
      </c>
      <c r="B93" s="62"/>
      <c r="C93" s="14">
        <v>47250.38</v>
      </c>
      <c r="D93" s="15"/>
      <c r="E93" s="13">
        <f t="shared" si="12"/>
        <v>2090.0151247322492</v>
      </c>
      <c r="F93" s="13">
        <f t="shared" si="13"/>
        <v>2090</v>
      </c>
      <c r="G93" s="13">
        <f t="shared" si="15"/>
        <v>1.7779999994672835E-2</v>
      </c>
      <c r="I93" s="13">
        <f t="shared" si="11"/>
        <v>1.7779999994672835E-2</v>
      </c>
      <c r="O93" s="13">
        <f t="shared" ca="1" si="16"/>
        <v>7.3855369607687205E-3</v>
      </c>
      <c r="Q93" s="16">
        <f t="shared" si="14"/>
        <v>32231.879999999997</v>
      </c>
      <c r="AA93" s="13">
        <v>4</v>
      </c>
      <c r="AC93" s="13" t="s">
        <v>29</v>
      </c>
      <c r="AE93" s="13" t="s">
        <v>31</v>
      </c>
    </row>
    <row r="94" spans="1:31" s="13" customFormat="1" ht="12.75" customHeight="1">
      <c r="A94" s="13" t="s">
        <v>71</v>
      </c>
      <c r="B94" s="62"/>
      <c r="C94" s="14">
        <v>47605.373</v>
      </c>
      <c r="D94" s="15"/>
      <c r="E94" s="13">
        <f t="shared" si="12"/>
        <v>2391.9934192953438</v>
      </c>
      <c r="F94" s="13">
        <f t="shared" si="13"/>
        <v>2392</v>
      </c>
      <c r="G94" s="13">
        <f t="shared" si="15"/>
        <v>-7.7360000068438239E-3</v>
      </c>
      <c r="I94" s="13">
        <f t="shared" si="11"/>
        <v>-7.7360000068438239E-3</v>
      </c>
      <c r="O94" s="13">
        <f t="shared" ca="1" si="16"/>
        <v>6.5010474334589504E-3</v>
      </c>
      <c r="Q94" s="16">
        <f t="shared" si="14"/>
        <v>32586.873</v>
      </c>
      <c r="AA94" s="13">
        <v>5</v>
      </c>
      <c r="AC94" s="13" t="s">
        <v>29</v>
      </c>
      <c r="AE94" s="13" t="s">
        <v>31</v>
      </c>
    </row>
    <row r="95" spans="1:31" s="13" customFormat="1" ht="12.75" customHeight="1">
      <c r="A95" s="13" t="s">
        <v>325</v>
      </c>
      <c r="B95" s="62" t="s">
        <v>84</v>
      </c>
      <c r="C95" s="15">
        <v>47626.536</v>
      </c>
      <c r="D95" s="15" t="s">
        <v>119</v>
      </c>
      <c r="E95" s="13">
        <f t="shared" si="12"/>
        <v>2409.9959338458812</v>
      </c>
      <c r="F95" s="13">
        <f t="shared" si="13"/>
        <v>2410</v>
      </c>
      <c r="G95" s="13">
        <f t="shared" si="15"/>
        <v>-4.7800000029383227E-3</v>
      </c>
      <c r="I95" s="13">
        <f t="shared" si="11"/>
        <v>-4.7800000029383227E-3</v>
      </c>
      <c r="O95" s="13">
        <f t="shared" ca="1" si="16"/>
        <v>6.4483295146126728E-3</v>
      </c>
      <c r="Q95" s="16">
        <f t="shared" si="14"/>
        <v>32608.036</v>
      </c>
    </row>
    <row r="96" spans="1:31" s="13" customFormat="1" ht="12.75" customHeight="1">
      <c r="A96" s="13" t="s">
        <v>325</v>
      </c>
      <c r="B96" s="62" t="s">
        <v>84</v>
      </c>
      <c r="C96" s="15">
        <v>47626.542000000001</v>
      </c>
      <c r="D96" s="15" t="s">
        <v>119</v>
      </c>
      <c r="E96" s="13">
        <f t="shared" si="12"/>
        <v>2410.0010378050233</v>
      </c>
      <c r="F96" s="13">
        <f t="shared" si="13"/>
        <v>2410</v>
      </c>
      <c r="G96" s="13">
        <f t="shared" si="15"/>
        <v>1.2199999982840382E-3</v>
      </c>
      <c r="I96" s="13">
        <f t="shared" si="11"/>
        <v>1.2199999982840382E-3</v>
      </c>
      <c r="O96" s="13">
        <f t="shared" ca="1" si="16"/>
        <v>6.4483295146126728E-3</v>
      </c>
      <c r="Q96" s="16">
        <f t="shared" si="14"/>
        <v>32608.042000000001</v>
      </c>
    </row>
    <row r="97" spans="1:31" s="13" customFormat="1" ht="12.75" customHeight="1">
      <c r="A97" s="13" t="s">
        <v>72</v>
      </c>
      <c r="B97" s="62"/>
      <c r="C97" s="14">
        <v>47947.455999999998</v>
      </c>
      <c r="D97" s="15"/>
      <c r="E97" s="13">
        <f t="shared" si="12"/>
        <v>2682.9896951064893</v>
      </c>
      <c r="F97" s="13">
        <f t="shared" si="13"/>
        <v>2683</v>
      </c>
      <c r="G97" s="13">
        <f t="shared" si="15"/>
        <v>-1.211400000465801E-2</v>
      </c>
      <c r="I97" s="13">
        <f t="shared" si="11"/>
        <v>-1.211400000465801E-2</v>
      </c>
      <c r="O97" s="13">
        <f t="shared" ca="1" si="16"/>
        <v>5.6487744121107939E-3</v>
      </c>
      <c r="Q97" s="16">
        <f t="shared" si="14"/>
        <v>32928.955999999998</v>
      </c>
      <c r="AA97" s="13">
        <v>6</v>
      </c>
      <c r="AC97" s="13" t="s">
        <v>29</v>
      </c>
      <c r="AE97" s="13" t="s">
        <v>31</v>
      </c>
    </row>
    <row r="98" spans="1:31" s="13" customFormat="1" ht="12.75" customHeight="1">
      <c r="A98" s="13" t="s">
        <v>73</v>
      </c>
      <c r="B98" s="62"/>
      <c r="C98" s="14">
        <v>48329.525000000001</v>
      </c>
      <c r="D98" s="15">
        <v>6.0000000000000001E-3</v>
      </c>
      <c r="E98" s="13">
        <f t="shared" si="12"/>
        <v>3008.000455953681</v>
      </c>
      <c r="F98" s="13">
        <f t="shared" si="13"/>
        <v>3008</v>
      </c>
      <c r="G98" s="13">
        <f t="shared" si="15"/>
        <v>5.3599999955622479E-4</v>
      </c>
      <c r="I98" s="13">
        <f t="shared" si="11"/>
        <v>5.3599999955622479E-4</v>
      </c>
      <c r="O98" s="13">
        <f t="shared" ca="1" si="16"/>
        <v>4.6969230996085579E-3</v>
      </c>
      <c r="Q98" s="16">
        <f t="shared" si="14"/>
        <v>33311.025000000001</v>
      </c>
      <c r="AA98" s="13">
        <v>8</v>
      </c>
      <c r="AC98" s="13" t="s">
        <v>29</v>
      </c>
      <c r="AE98" s="13" t="s">
        <v>31</v>
      </c>
    </row>
    <row r="99" spans="1:31" s="13" customFormat="1" ht="12.75" customHeight="1">
      <c r="A99" s="13" t="s">
        <v>74</v>
      </c>
      <c r="B99" s="62"/>
      <c r="C99" s="14">
        <v>48429.447</v>
      </c>
      <c r="D99" s="15">
        <v>7.0000000000000001E-3</v>
      </c>
      <c r="E99" s="13">
        <f t="shared" si="12"/>
        <v>3093.0000901699418</v>
      </c>
      <c r="F99" s="13">
        <f t="shared" si="13"/>
        <v>3093</v>
      </c>
      <c r="G99" s="13">
        <f t="shared" si="15"/>
        <v>1.0599999950500205E-4</v>
      </c>
      <c r="I99" s="13">
        <f t="shared" si="11"/>
        <v>1.0599999950500205E-4</v>
      </c>
      <c r="O99" s="13">
        <f t="shared" ca="1" si="16"/>
        <v>4.4479773717233575E-3</v>
      </c>
      <c r="Q99" s="16">
        <f t="shared" si="14"/>
        <v>33410.947</v>
      </c>
      <c r="AA99" s="13">
        <v>5</v>
      </c>
      <c r="AC99" s="13" t="s">
        <v>29</v>
      </c>
      <c r="AE99" s="13" t="s">
        <v>31</v>
      </c>
    </row>
    <row r="100" spans="1:31" s="13" customFormat="1" ht="12.75" customHeight="1">
      <c r="A100" s="13" t="s">
        <v>75</v>
      </c>
      <c r="B100" s="62"/>
      <c r="C100" s="14">
        <v>48683.366999999998</v>
      </c>
      <c r="D100" s="15">
        <v>8.9999999999999993E-3</v>
      </c>
      <c r="E100" s="13">
        <f t="shared" si="12"/>
        <v>3308.9996410215358</v>
      </c>
      <c r="F100" s="13">
        <f t="shared" si="13"/>
        <v>3309</v>
      </c>
      <c r="G100" s="13">
        <f t="shared" si="15"/>
        <v>-4.2200000461889431E-4</v>
      </c>
      <c r="I100" s="13">
        <f t="shared" si="11"/>
        <v>-4.2200000461889431E-4</v>
      </c>
      <c r="O100" s="13">
        <f t="shared" ca="1" si="16"/>
        <v>3.8153623455680248E-3</v>
      </c>
      <c r="Q100" s="16">
        <f t="shared" si="14"/>
        <v>33664.866999999998</v>
      </c>
      <c r="AA100" s="13">
        <v>6</v>
      </c>
      <c r="AC100" s="13" t="s">
        <v>29</v>
      </c>
      <c r="AE100" s="13" t="s">
        <v>31</v>
      </c>
    </row>
    <row r="101" spans="1:31" s="13" customFormat="1" ht="12.75" customHeight="1">
      <c r="A101" s="13" t="s">
        <v>76</v>
      </c>
      <c r="B101" s="62"/>
      <c r="C101" s="14">
        <v>49032.485999999997</v>
      </c>
      <c r="D101" s="15">
        <v>0.01</v>
      </c>
      <c r="E101" s="13">
        <f t="shared" si="12"/>
        <v>3605.9811595854849</v>
      </c>
      <c r="F101" s="13">
        <f t="shared" si="13"/>
        <v>3606</v>
      </c>
      <c r="G101" s="13">
        <f t="shared" si="15"/>
        <v>-2.2148000003653578E-2</v>
      </c>
      <c r="I101" s="13">
        <f t="shared" si="11"/>
        <v>-2.2148000003653578E-2</v>
      </c>
      <c r="O101" s="13">
        <f t="shared" ca="1" si="16"/>
        <v>2.945516684604443E-3</v>
      </c>
      <c r="Q101" s="16">
        <f t="shared" si="14"/>
        <v>34013.985999999997</v>
      </c>
      <c r="AA101" s="13">
        <v>9</v>
      </c>
      <c r="AC101" s="13" t="s">
        <v>29</v>
      </c>
      <c r="AE101" s="13" t="s">
        <v>31</v>
      </c>
    </row>
    <row r="102" spans="1:31" s="13" customFormat="1" ht="12.75" customHeight="1">
      <c r="A102" s="13" t="s">
        <v>77</v>
      </c>
      <c r="B102" s="62"/>
      <c r="C102" s="14">
        <v>49159.455999999998</v>
      </c>
      <c r="D102" s="15">
        <v>6.0000000000000001E-3</v>
      </c>
      <c r="E102" s="13">
        <f t="shared" si="12"/>
        <v>3713.9894416098518</v>
      </c>
      <c r="F102" s="13">
        <f t="shared" si="13"/>
        <v>3714</v>
      </c>
      <c r="G102" s="13">
        <f t="shared" si="15"/>
        <v>-1.2412000003678259E-2</v>
      </c>
      <c r="I102" s="13">
        <f t="shared" si="11"/>
        <v>-1.2412000003678259E-2</v>
      </c>
      <c r="O102" s="13">
        <f t="shared" ca="1" si="16"/>
        <v>2.6292091715267776E-3</v>
      </c>
      <c r="Q102" s="16">
        <f t="shared" si="14"/>
        <v>34140.955999999998</v>
      </c>
      <c r="AA102" s="13">
        <v>7</v>
      </c>
      <c r="AC102" s="13" t="s">
        <v>29</v>
      </c>
      <c r="AE102" s="13" t="s">
        <v>31</v>
      </c>
    </row>
    <row r="103" spans="1:31" s="13" customFormat="1" ht="12.75" customHeight="1">
      <c r="A103" s="13" t="s">
        <v>78</v>
      </c>
      <c r="B103" s="62"/>
      <c r="C103" s="14">
        <v>49401.631999999998</v>
      </c>
      <c r="D103" s="15"/>
      <c r="E103" s="13">
        <f t="shared" si="12"/>
        <v>3919.9988431025895</v>
      </c>
      <c r="F103" s="13">
        <f t="shared" si="13"/>
        <v>3920</v>
      </c>
      <c r="G103" s="13">
        <f t="shared" si="15"/>
        <v>-1.3600000092992559E-3</v>
      </c>
      <c r="I103" s="13">
        <f t="shared" si="11"/>
        <v>-1.3600000092992559E-3</v>
      </c>
      <c r="O103" s="13">
        <f t="shared" ca="1" si="16"/>
        <v>2.0258818780638215E-3</v>
      </c>
      <c r="Q103" s="16">
        <f t="shared" si="14"/>
        <v>34383.131999999998</v>
      </c>
      <c r="AA103" s="13">
        <v>9</v>
      </c>
      <c r="AC103" s="13" t="s">
        <v>29</v>
      </c>
      <c r="AE103" s="13" t="s">
        <v>31</v>
      </c>
    </row>
    <row r="104" spans="1:31" s="13" customFormat="1" ht="12.75" customHeight="1">
      <c r="A104" s="13" t="s">
        <v>80</v>
      </c>
      <c r="B104" s="62"/>
      <c r="C104" s="14">
        <v>50183.375</v>
      </c>
      <c r="D104" s="15">
        <v>1.1000000000000001E-3</v>
      </c>
      <c r="E104" s="13">
        <f t="shared" si="12"/>
        <v>4584.9962315768307</v>
      </c>
      <c r="F104" s="13">
        <f t="shared" si="13"/>
        <v>4585</v>
      </c>
      <c r="G104" s="13">
        <f t="shared" si="15"/>
        <v>-4.43000000086613E-3</v>
      </c>
      <c r="I104" s="13">
        <f t="shared" si="11"/>
        <v>-4.43000000086613E-3</v>
      </c>
      <c r="O104" s="13">
        <f t="shared" ca="1" si="16"/>
        <v>7.8247654020785484E-5</v>
      </c>
      <c r="Q104" s="16">
        <f t="shared" si="14"/>
        <v>35164.875</v>
      </c>
      <c r="AA104" s="13">
        <v>18</v>
      </c>
      <c r="AC104" s="13" t="s">
        <v>79</v>
      </c>
      <c r="AE104" s="13" t="s">
        <v>31</v>
      </c>
    </row>
    <row r="105" spans="1:31" s="13" customFormat="1" ht="12.75" customHeight="1">
      <c r="A105" s="13" t="s">
        <v>80</v>
      </c>
      <c r="B105" s="62"/>
      <c r="C105" s="14">
        <v>50183.375099999997</v>
      </c>
      <c r="D105" s="15">
        <v>1.1000000000000001E-3</v>
      </c>
      <c r="E105" s="13">
        <f t="shared" si="12"/>
        <v>4584.9963166428142</v>
      </c>
      <c r="F105" s="13">
        <f t="shared" si="13"/>
        <v>4585</v>
      </c>
      <c r="G105" s="13">
        <f t="shared" si="15"/>
        <v>-4.3300000033923425E-3</v>
      </c>
      <c r="I105" s="13">
        <f t="shared" si="11"/>
        <v>-4.3300000033923425E-3</v>
      </c>
      <c r="O105" s="13">
        <f t="shared" ca="1" si="16"/>
        <v>7.8247654020785484E-5</v>
      </c>
      <c r="Q105" s="16">
        <f t="shared" si="14"/>
        <v>35164.875099999997</v>
      </c>
      <c r="AA105" s="13">
        <v>18</v>
      </c>
      <c r="AC105" s="13" t="s">
        <v>79</v>
      </c>
      <c r="AE105" s="13" t="s">
        <v>31</v>
      </c>
    </row>
    <row r="106" spans="1:31" s="13" customFormat="1" ht="12.75" customHeight="1">
      <c r="A106" s="13" t="s">
        <v>82</v>
      </c>
      <c r="B106" s="62"/>
      <c r="C106" s="14">
        <v>50519.586000000003</v>
      </c>
      <c r="D106" s="15">
        <v>6.0000000000000001E-3</v>
      </c>
      <c r="E106" s="13">
        <f t="shared" si="12"/>
        <v>4870.9974327085511</v>
      </c>
      <c r="F106" s="13">
        <f t="shared" si="13"/>
        <v>4871</v>
      </c>
      <c r="G106" s="13">
        <f t="shared" si="15"/>
        <v>-3.0180000030668452E-3</v>
      </c>
      <c r="I106" s="13">
        <f t="shared" si="11"/>
        <v>-3.0180000030668452E-3</v>
      </c>
      <c r="O106" s="13">
        <f t="shared" ca="1" si="16"/>
        <v>-7.5938150098118357E-4</v>
      </c>
      <c r="Q106" s="16">
        <f t="shared" si="14"/>
        <v>35501.086000000003</v>
      </c>
      <c r="AA106" s="13">
        <v>21</v>
      </c>
      <c r="AC106" s="13" t="s">
        <v>81</v>
      </c>
      <c r="AE106" s="13" t="s">
        <v>31</v>
      </c>
    </row>
    <row r="107" spans="1:31" s="13" customFormat="1" ht="12.75" customHeight="1">
      <c r="A107" s="13" t="s">
        <v>378</v>
      </c>
      <c r="B107" s="62" t="s">
        <v>84</v>
      </c>
      <c r="C107" s="15">
        <v>50519.589</v>
      </c>
      <c r="D107" s="15" t="s">
        <v>119</v>
      </c>
      <c r="E107" s="13">
        <f t="shared" si="12"/>
        <v>4870.9999846881192</v>
      </c>
      <c r="F107" s="13">
        <f t="shared" si="13"/>
        <v>4871</v>
      </c>
      <c r="G107" s="13">
        <f t="shared" si="15"/>
        <v>-1.8000006093643606E-5</v>
      </c>
      <c r="I107" s="13">
        <f t="shared" si="11"/>
        <v>-1.8000006093643606E-5</v>
      </c>
      <c r="O107" s="13">
        <f t="shared" ca="1" si="16"/>
        <v>-7.5938150098118357E-4</v>
      </c>
      <c r="Q107" s="16">
        <f t="shared" si="14"/>
        <v>35501.089</v>
      </c>
    </row>
    <row r="108" spans="1:31" s="13" customFormat="1" ht="12.75" customHeight="1">
      <c r="A108" s="13" t="s">
        <v>86</v>
      </c>
      <c r="B108" s="62"/>
      <c r="C108" s="15">
        <v>51247.872799999997</v>
      </c>
      <c r="D108" s="15">
        <v>1.6000000000000001E-3</v>
      </c>
      <c r="E108" s="13">
        <f t="shared" si="12"/>
        <v>5490.5217777429898</v>
      </c>
      <c r="F108" s="13">
        <f t="shared" si="13"/>
        <v>5490.5</v>
      </c>
      <c r="O108" s="13">
        <f t="shared" ca="1" si="16"/>
        <v>-2.5737565412739076E-3</v>
      </c>
      <c r="Q108" s="16">
        <f t="shared" si="14"/>
        <v>36229.372799999997</v>
      </c>
      <c r="U108" s="17">
        <v>2.560099999391241E-2</v>
      </c>
    </row>
    <row r="109" spans="1:31" s="13" customFormat="1" ht="12.75" customHeight="1">
      <c r="A109" s="11" t="s">
        <v>83</v>
      </c>
      <c r="B109" s="34" t="s">
        <v>84</v>
      </c>
      <c r="C109" s="35">
        <v>51288.397499999999</v>
      </c>
      <c r="D109" s="35">
        <v>1.9E-3</v>
      </c>
      <c r="E109" s="11">
        <f t="shared" si="12"/>
        <v>5524.9945132439188</v>
      </c>
      <c r="F109" s="13">
        <f t="shared" si="13"/>
        <v>5525</v>
      </c>
      <c r="G109" s="13">
        <f t="shared" ref="G109:G127" si="17">+C109-(C$7+F109*C$8)</f>
        <v>-6.4500000080442987E-3</v>
      </c>
      <c r="K109" s="13">
        <f>G109</f>
        <v>-6.4500000080442987E-3</v>
      </c>
      <c r="O109" s="13">
        <f t="shared" ca="1" si="16"/>
        <v>-2.6747992190626069E-3</v>
      </c>
      <c r="Q109" s="16">
        <f t="shared" si="14"/>
        <v>36269.897499999999</v>
      </c>
    </row>
    <row r="110" spans="1:31" s="13" customFormat="1" ht="12.75" customHeight="1">
      <c r="A110" s="11" t="s">
        <v>86</v>
      </c>
      <c r="B110" s="34"/>
      <c r="C110" s="36">
        <v>51310.731899999999</v>
      </c>
      <c r="D110" s="36">
        <v>1.2999999999999999E-3</v>
      </c>
      <c r="E110" s="11">
        <f t="shared" si="12"/>
        <v>5543.9934907507713</v>
      </c>
      <c r="F110" s="13">
        <f t="shared" si="13"/>
        <v>5544</v>
      </c>
      <c r="G110" s="13">
        <f t="shared" si="17"/>
        <v>-7.6520000075106509E-3</v>
      </c>
      <c r="K110" s="13">
        <f>G110</f>
        <v>-7.6520000075106509E-3</v>
      </c>
      <c r="O110" s="13">
        <f t="shared" ca="1" si="16"/>
        <v>-2.7304459111781205E-3</v>
      </c>
      <c r="Q110" s="16">
        <f t="shared" si="14"/>
        <v>36292.231899999999</v>
      </c>
    </row>
    <row r="111" spans="1:31" s="13" customFormat="1" ht="12.75" customHeight="1">
      <c r="A111" s="11" t="s">
        <v>85</v>
      </c>
      <c r="B111" s="34"/>
      <c r="C111" s="36">
        <v>51322.489399999999</v>
      </c>
      <c r="D111" s="36">
        <v>2.0000000000000001E-4</v>
      </c>
      <c r="E111" s="11">
        <f t="shared" si="12"/>
        <v>5553.9951240176961</v>
      </c>
      <c r="F111" s="13">
        <f t="shared" si="13"/>
        <v>5554</v>
      </c>
      <c r="G111" s="13">
        <f t="shared" si="17"/>
        <v>-5.7320000050822273E-3</v>
      </c>
      <c r="J111" s="13">
        <f>G111</f>
        <v>-5.7320000050822273E-3</v>
      </c>
      <c r="O111" s="13">
        <f t="shared" ca="1" si="16"/>
        <v>-2.7597336438704989E-3</v>
      </c>
      <c r="Q111" s="16">
        <f t="shared" si="14"/>
        <v>36303.989399999999</v>
      </c>
    </row>
    <row r="112" spans="1:31" s="13" customFormat="1" ht="12.75" customHeight="1">
      <c r="A112" s="37" t="s">
        <v>98</v>
      </c>
      <c r="B112" s="38" t="s">
        <v>84</v>
      </c>
      <c r="C112" s="37">
        <v>51670.454599999997</v>
      </c>
      <c r="D112" s="37" t="s">
        <v>99</v>
      </c>
      <c r="E112" s="11">
        <f t="shared" si="12"/>
        <v>5849.9951512388097</v>
      </c>
      <c r="F112" s="13">
        <f t="shared" si="13"/>
        <v>5850</v>
      </c>
      <c r="G112" s="13">
        <f t="shared" si="17"/>
        <v>-5.7000000088009983E-3</v>
      </c>
      <c r="K112" s="13">
        <f>G112</f>
        <v>-5.7000000088009983E-3</v>
      </c>
      <c r="O112" s="13">
        <f t="shared" ca="1" si="16"/>
        <v>-3.6266505315648428E-3</v>
      </c>
      <c r="Q112" s="16">
        <f t="shared" si="14"/>
        <v>36651.954599999997</v>
      </c>
    </row>
    <row r="113" spans="1:21" s="13" customFormat="1" ht="12.75" customHeight="1">
      <c r="A113" s="13" t="s">
        <v>407</v>
      </c>
      <c r="B113" s="62" t="s">
        <v>84</v>
      </c>
      <c r="C113" s="15">
        <v>52287.621299999999</v>
      </c>
      <c r="D113" s="15" t="s">
        <v>119</v>
      </c>
      <c r="E113" s="13">
        <f t="shared" si="12"/>
        <v>6374.9940879139904</v>
      </c>
      <c r="F113" s="13">
        <f t="shared" si="13"/>
        <v>6375</v>
      </c>
      <c r="G113" s="13">
        <f t="shared" si="17"/>
        <v>-6.9500000026891939E-3</v>
      </c>
      <c r="K113" s="13">
        <f>+G113</f>
        <v>-6.9500000026891939E-3</v>
      </c>
      <c r="O113" s="13">
        <f t="shared" ca="1" si="16"/>
        <v>-5.1642564979146079E-3</v>
      </c>
      <c r="Q113" s="16">
        <f t="shared" si="14"/>
        <v>37269.121299999999</v>
      </c>
    </row>
    <row r="114" spans="1:21" s="13" customFormat="1" ht="12.75" customHeight="1">
      <c r="A114" s="43" t="s">
        <v>109</v>
      </c>
      <c r="B114" s="44" t="s">
        <v>84</v>
      </c>
      <c r="C114" s="45">
        <v>52441.620199999998</v>
      </c>
      <c r="D114" s="45">
        <v>5.9999999999999995E-4</v>
      </c>
      <c r="E114" s="11">
        <f t="shared" si="12"/>
        <v>6505.9947701431947</v>
      </c>
      <c r="F114" s="13">
        <f t="shared" si="13"/>
        <v>6506</v>
      </c>
      <c r="G114" s="13">
        <f t="shared" si="17"/>
        <v>-6.1480000076699071E-3</v>
      </c>
      <c r="K114" s="13">
        <f>G114</f>
        <v>-6.1480000076699071E-3</v>
      </c>
      <c r="O114" s="13">
        <f t="shared" ca="1" si="16"/>
        <v>-5.5479257961847418E-3</v>
      </c>
      <c r="Q114" s="16">
        <f t="shared" si="14"/>
        <v>37423.120199999998</v>
      </c>
    </row>
    <row r="115" spans="1:21" s="13" customFormat="1" ht="12.75" customHeight="1">
      <c r="A115" s="11" t="s">
        <v>89</v>
      </c>
      <c r="B115" s="63"/>
      <c r="C115" s="39">
        <v>52721.404399999999</v>
      </c>
      <c r="D115" s="39">
        <v>4.0000000000000002E-4</v>
      </c>
      <c r="E115" s="11">
        <f t="shared" si="12"/>
        <v>6743.995957664356</v>
      </c>
      <c r="F115" s="13">
        <f t="shared" si="13"/>
        <v>6744</v>
      </c>
      <c r="G115" s="13">
        <f t="shared" si="17"/>
        <v>-4.7520000080112368E-3</v>
      </c>
      <c r="J115" s="13">
        <f>G115</f>
        <v>-4.7520000080112368E-3</v>
      </c>
      <c r="O115" s="13">
        <f t="shared" ca="1" si="16"/>
        <v>-6.2449738342633017E-3</v>
      </c>
      <c r="Q115" s="16">
        <f t="shared" si="14"/>
        <v>37702.904399999999</v>
      </c>
    </row>
    <row r="116" spans="1:21" s="13" customFormat="1" ht="12.75" customHeight="1">
      <c r="A116" s="13" t="s">
        <v>417</v>
      </c>
      <c r="B116" s="62" t="s">
        <v>84</v>
      </c>
      <c r="C116" s="15">
        <v>52741.388200000001</v>
      </c>
      <c r="D116" s="15" t="s">
        <v>119</v>
      </c>
      <c r="E116" s="13">
        <f t="shared" si="12"/>
        <v>6760.995374111696</v>
      </c>
      <c r="F116" s="13">
        <f t="shared" si="13"/>
        <v>6761</v>
      </c>
      <c r="G116" s="13">
        <f t="shared" si="17"/>
        <v>-5.438000000140164E-3</v>
      </c>
      <c r="K116" s="13">
        <f>+G116</f>
        <v>-5.438000000140164E-3</v>
      </c>
      <c r="O116" s="13">
        <f t="shared" ca="1" si="16"/>
        <v>-6.2947629798403397E-3</v>
      </c>
      <c r="Q116" s="16">
        <f t="shared" si="14"/>
        <v>37722.888200000001</v>
      </c>
    </row>
    <row r="117" spans="1:21" s="13" customFormat="1" ht="12.75" customHeight="1">
      <c r="A117" s="11" t="s">
        <v>87</v>
      </c>
      <c r="B117" s="34" t="s">
        <v>84</v>
      </c>
      <c r="C117" s="36">
        <v>53117.566200000001</v>
      </c>
      <c r="D117" s="39">
        <v>5.0000000000000001E-4</v>
      </c>
      <c r="E117" s="11">
        <f t="shared" ref="E117:E127" si="18">+(C117-C$7)/C$8</f>
        <v>7080.9948977421764</v>
      </c>
      <c r="F117" s="13">
        <f t="shared" ref="F117:F128" si="19">ROUND(2*E117,0)/2</f>
        <v>7081</v>
      </c>
      <c r="G117" s="13">
        <f t="shared" si="17"/>
        <v>-5.9980000005452894E-3</v>
      </c>
      <c r="K117" s="13">
        <f>G117</f>
        <v>-5.9980000005452894E-3</v>
      </c>
      <c r="O117" s="13">
        <f t="shared" ca="1" si="16"/>
        <v>-7.2319704259963882E-3</v>
      </c>
      <c r="Q117" s="16">
        <f t="shared" ref="Q117:Q127" si="20">+C117-15018.5</f>
        <v>38099.066200000001</v>
      </c>
    </row>
    <row r="118" spans="1:21" s="13" customFormat="1" ht="12.75" customHeight="1">
      <c r="A118" s="13" t="s">
        <v>432</v>
      </c>
      <c r="B118" s="62" t="s">
        <v>84</v>
      </c>
      <c r="C118" s="15">
        <v>53154.008300000001</v>
      </c>
      <c r="D118" s="15" t="s">
        <v>119</v>
      </c>
      <c r="E118" s="13">
        <f t="shared" si="18"/>
        <v>7111.9947293115247</v>
      </c>
      <c r="F118" s="13">
        <f t="shared" si="19"/>
        <v>7112</v>
      </c>
      <c r="G118" s="13">
        <f t="shared" si="17"/>
        <v>-6.1960000020917505E-3</v>
      </c>
      <c r="K118" s="13">
        <f>+G118</f>
        <v>-6.1960000020917505E-3</v>
      </c>
      <c r="O118" s="13">
        <f t="shared" ca="1" si="16"/>
        <v>-7.3227623973427559E-3</v>
      </c>
      <c r="Q118" s="16">
        <f t="shared" si="20"/>
        <v>38135.508300000001</v>
      </c>
    </row>
    <row r="119" spans="1:21" s="13" customFormat="1" ht="12.75" customHeight="1">
      <c r="A119" s="37" t="s">
        <v>98</v>
      </c>
      <c r="B119" s="38" t="s">
        <v>84</v>
      </c>
      <c r="C119" s="37">
        <v>53766.474110000003</v>
      </c>
      <c r="D119" s="37">
        <v>5.9999999999999995E-4</v>
      </c>
      <c r="E119" s="11">
        <f t="shared" si="18"/>
        <v>7632.9948075722323</v>
      </c>
      <c r="F119" s="13">
        <f t="shared" si="19"/>
        <v>7633</v>
      </c>
      <c r="G119" s="13">
        <f t="shared" si="17"/>
        <v>-6.1040000000502914E-3</v>
      </c>
      <c r="K119" s="13">
        <f>G119</f>
        <v>-6.1040000000502914E-3</v>
      </c>
      <c r="O119" s="13">
        <f t="shared" ca="1" si="16"/>
        <v>-8.8486532706155731E-3</v>
      </c>
      <c r="Q119" s="16">
        <f t="shared" si="20"/>
        <v>38747.974110000003</v>
      </c>
    </row>
    <row r="120" spans="1:21" s="13" customFormat="1" ht="12.75" customHeight="1">
      <c r="A120" s="36" t="s">
        <v>103</v>
      </c>
      <c r="B120" s="34" t="s">
        <v>84</v>
      </c>
      <c r="C120" s="36">
        <v>53846.4107</v>
      </c>
      <c r="D120" s="36">
        <v>1.6999999999999999E-3</v>
      </c>
      <c r="E120" s="11">
        <f t="shared" si="18"/>
        <v>7700.9936557787842</v>
      </c>
      <c r="F120" s="13">
        <f t="shared" si="19"/>
        <v>7701</v>
      </c>
      <c r="G120" s="13">
        <f t="shared" si="17"/>
        <v>-7.4580000000423752E-3</v>
      </c>
      <c r="J120" s="13">
        <f>G120</f>
        <v>-7.4580000000423752E-3</v>
      </c>
      <c r="O120" s="13">
        <f t="shared" ca="1" si="16"/>
        <v>-9.047809852923732E-3</v>
      </c>
      <c r="Q120" s="16">
        <f t="shared" si="20"/>
        <v>38827.9107</v>
      </c>
    </row>
    <row r="121" spans="1:21" s="13" customFormat="1" ht="12.75" customHeight="1">
      <c r="A121" s="13" t="s">
        <v>100</v>
      </c>
      <c r="B121" s="62" t="s">
        <v>84</v>
      </c>
      <c r="C121" s="15">
        <v>54135.594100000002</v>
      </c>
      <c r="D121" s="15" t="s">
        <v>119</v>
      </c>
      <c r="E121" s="13">
        <f t="shared" si="18"/>
        <v>7946.990365426459</v>
      </c>
      <c r="F121" s="13">
        <f t="shared" si="19"/>
        <v>7947</v>
      </c>
      <c r="G121" s="13">
        <f t="shared" si="17"/>
        <v>-1.1325999999826308E-2</v>
      </c>
      <c r="K121" s="13">
        <f>G121</f>
        <v>-1.1325999999826308E-2</v>
      </c>
      <c r="O121" s="13">
        <f t="shared" ca="1" si="16"/>
        <v>-9.7682880771561946E-3</v>
      </c>
      <c r="Q121" s="16">
        <f t="shared" si="20"/>
        <v>39117.094100000002</v>
      </c>
    </row>
    <row r="122" spans="1:21" s="13" customFormat="1" ht="12.75" customHeight="1">
      <c r="A122" s="40" t="s">
        <v>100</v>
      </c>
      <c r="B122" s="41" t="s">
        <v>84</v>
      </c>
      <c r="C122" s="42">
        <v>54135.594109999998</v>
      </c>
      <c r="D122" s="42">
        <v>1E-4</v>
      </c>
      <c r="E122" s="11">
        <f t="shared" si="18"/>
        <v>7946.9903739330548</v>
      </c>
      <c r="F122" s="13">
        <f t="shared" si="19"/>
        <v>7947</v>
      </c>
      <c r="G122" s="13">
        <f t="shared" si="17"/>
        <v>-1.1316000003716908E-2</v>
      </c>
      <c r="O122" s="13">
        <f t="shared" ca="1" si="16"/>
        <v>-9.7682880771561946E-3</v>
      </c>
      <c r="Q122" s="16">
        <f t="shared" si="20"/>
        <v>39117.094109999998</v>
      </c>
      <c r="U122" s="17"/>
    </row>
    <row r="123" spans="1:21" s="13" customFormat="1" ht="12.75" customHeight="1">
      <c r="A123" s="36" t="s">
        <v>104</v>
      </c>
      <c r="B123" s="34" t="s">
        <v>84</v>
      </c>
      <c r="C123" s="36">
        <v>54924.392099999997</v>
      </c>
      <c r="D123" s="36">
        <v>5.0000000000000001E-4</v>
      </c>
      <c r="E123" s="11">
        <f t="shared" si="18"/>
        <v>8617.9891591907781</v>
      </c>
      <c r="F123" s="13">
        <f t="shared" si="19"/>
        <v>8618</v>
      </c>
      <c r="G123" s="13">
        <f t="shared" si="17"/>
        <v>-1.2744000006932765E-2</v>
      </c>
      <c r="J123" s="13">
        <f>G123</f>
        <v>-1.2744000006932765E-2</v>
      </c>
      <c r="O123" s="13">
        <f t="shared" ca="1" si="16"/>
        <v>-1.1733494940814656E-2</v>
      </c>
      <c r="Q123" s="16">
        <f t="shared" si="20"/>
        <v>39905.892099999997</v>
      </c>
    </row>
    <row r="124" spans="1:21" s="13" customFormat="1" ht="12.75" customHeight="1">
      <c r="A124" s="36" t="s">
        <v>104</v>
      </c>
      <c r="B124" s="34" t="s">
        <v>105</v>
      </c>
      <c r="C124" s="36">
        <v>54941.440300000002</v>
      </c>
      <c r="D124" s="36">
        <v>4.7000000000000002E-3</v>
      </c>
      <c r="E124" s="11">
        <f t="shared" si="18"/>
        <v>8632.4913785623485</v>
      </c>
      <c r="F124" s="13">
        <f t="shared" si="19"/>
        <v>8632.5</v>
      </c>
      <c r="G124" s="13">
        <f t="shared" si="17"/>
        <v>-1.0135000004083849E-2</v>
      </c>
      <c r="J124" s="13">
        <f>G124</f>
        <v>-1.0135000004083849E-2</v>
      </c>
      <c r="O124" s="13">
        <f t="shared" ca="1" si="16"/>
        <v>-1.1775962153218602E-2</v>
      </c>
      <c r="Q124" s="16">
        <f t="shared" si="20"/>
        <v>39922.940300000002</v>
      </c>
    </row>
    <row r="125" spans="1:21" s="13" customFormat="1" ht="12.75" customHeight="1">
      <c r="A125" s="36" t="s">
        <v>106</v>
      </c>
      <c r="B125" s="34" t="s">
        <v>84</v>
      </c>
      <c r="C125" s="36">
        <v>55637.9522</v>
      </c>
      <c r="D125" s="36">
        <v>1E-3</v>
      </c>
      <c r="E125" s="11">
        <f t="shared" si="18"/>
        <v>9224.9860917113365</v>
      </c>
      <c r="F125" s="13">
        <f t="shared" si="19"/>
        <v>9225</v>
      </c>
      <c r="G125" s="13">
        <f t="shared" si="17"/>
        <v>-1.6350000005331822E-2</v>
      </c>
      <c r="K125" s="13">
        <f>G125</f>
        <v>-1.6350000005331822E-2</v>
      </c>
      <c r="O125" s="13">
        <f t="shared" ca="1" si="16"/>
        <v>-1.351126031524191E-2</v>
      </c>
      <c r="Q125" s="16">
        <f t="shared" si="20"/>
        <v>40619.4522</v>
      </c>
    </row>
    <row r="126" spans="1:21" s="13" customFormat="1" ht="12.75" customHeight="1">
      <c r="A126" s="36" t="s">
        <v>107</v>
      </c>
      <c r="B126" s="34" t="s">
        <v>84</v>
      </c>
      <c r="C126" s="36">
        <v>55661.464599999999</v>
      </c>
      <c r="D126" s="36">
        <v>1.4E-3</v>
      </c>
      <c r="E126" s="11">
        <f t="shared" si="18"/>
        <v>9244.9871465295582</v>
      </c>
      <c r="F126" s="13">
        <f t="shared" si="19"/>
        <v>9245</v>
      </c>
      <c r="G126" s="13">
        <f t="shared" si="17"/>
        <v>-1.5110000007553026E-2</v>
      </c>
      <c r="J126" s="13">
        <f>G126</f>
        <v>-1.5110000007553026E-2</v>
      </c>
      <c r="O126" s="13">
        <f t="shared" ca="1" si="16"/>
        <v>-1.3569835780626663E-2</v>
      </c>
      <c r="Q126" s="16">
        <f t="shared" si="20"/>
        <v>40642.964599999999</v>
      </c>
    </row>
    <row r="127" spans="1:21" s="13" customFormat="1" ht="12.75" customHeight="1">
      <c r="A127" s="42" t="s">
        <v>108</v>
      </c>
      <c r="B127" s="41" t="s">
        <v>84</v>
      </c>
      <c r="C127" s="42">
        <v>55998.848599999998</v>
      </c>
      <c r="D127" s="42">
        <v>2.0000000000000001E-4</v>
      </c>
      <c r="E127" s="11">
        <f t="shared" si="18"/>
        <v>9531.9861716733612</v>
      </c>
      <c r="F127" s="13">
        <f t="shared" si="19"/>
        <v>9532</v>
      </c>
      <c r="G127" s="13">
        <f t="shared" si="17"/>
        <v>-1.6256000002613291E-2</v>
      </c>
      <c r="K127" s="13">
        <f>G127</f>
        <v>-1.6256000002613291E-2</v>
      </c>
      <c r="O127" s="13">
        <f t="shared" ca="1" si="16"/>
        <v>-1.4410393708897868E-2</v>
      </c>
      <c r="Q127" s="16">
        <f t="shared" si="20"/>
        <v>40980.348599999998</v>
      </c>
    </row>
    <row r="128" spans="1:21" s="13" customFormat="1" ht="12.75" customHeight="1">
      <c r="A128" s="60" t="s">
        <v>0</v>
      </c>
      <c r="B128" s="64" t="s">
        <v>84</v>
      </c>
      <c r="C128" s="61">
        <v>57874.451800000003</v>
      </c>
      <c r="D128" s="61">
        <v>1.8E-3</v>
      </c>
      <c r="E128" s="11">
        <f>+(C128-C$7)/C$8</f>
        <v>11127.486521294566</v>
      </c>
      <c r="F128" s="13">
        <f t="shared" si="19"/>
        <v>11127.5</v>
      </c>
      <c r="G128" s="13">
        <f>+C128-(C$7+F128*C$8)</f>
        <v>-1.584500000171829E-2</v>
      </c>
      <c r="K128" s="13">
        <f>G128</f>
        <v>-1.584500000171829E-2</v>
      </c>
      <c r="O128" s="13">
        <f ca="1">+C$11+C$12*F128</f>
        <v>-1.9083251459966536E-2</v>
      </c>
      <c r="Q128" s="16">
        <f>+C128-15018.5</f>
        <v>42855.951800000003</v>
      </c>
    </row>
    <row r="129" spans="2:4" s="13" customFormat="1" ht="12.75" customHeight="1">
      <c r="B129" s="62"/>
      <c r="C129" s="15"/>
      <c r="D129" s="15"/>
    </row>
    <row r="130" spans="2:4" s="13" customFormat="1" ht="12.75" customHeight="1">
      <c r="B130" s="62"/>
      <c r="C130" s="15"/>
      <c r="D130" s="15"/>
    </row>
    <row r="131" spans="2:4" s="13" customFormat="1" ht="12.75" customHeight="1">
      <c r="B131" s="62"/>
      <c r="C131" s="15"/>
      <c r="D131" s="15"/>
    </row>
    <row r="132" spans="2:4" s="13" customFormat="1" ht="12.75" customHeight="1">
      <c r="B132" s="62"/>
      <c r="C132" s="15"/>
      <c r="D132" s="15"/>
    </row>
    <row r="133" spans="2:4" s="13" customFormat="1" ht="12.75" customHeight="1">
      <c r="B133" s="62"/>
      <c r="C133" s="15"/>
      <c r="D133" s="15"/>
    </row>
    <row r="134" spans="2:4" s="13" customFormat="1" ht="12.75" customHeight="1">
      <c r="B134" s="62"/>
      <c r="C134" s="15"/>
      <c r="D134" s="15"/>
    </row>
    <row r="135" spans="2:4" s="13" customFormat="1" ht="12.75" customHeight="1">
      <c r="B135" s="62"/>
      <c r="C135" s="15"/>
      <c r="D135" s="15"/>
    </row>
    <row r="136" spans="2:4" s="13" customFormat="1" ht="12.75" customHeight="1">
      <c r="B136" s="62"/>
      <c r="C136" s="15"/>
      <c r="D136" s="15"/>
    </row>
    <row r="137" spans="2:4" s="13" customFormat="1" ht="12.75" customHeight="1">
      <c r="B137" s="62"/>
      <c r="C137" s="15"/>
      <c r="D137" s="15"/>
    </row>
    <row r="138" spans="2:4" s="13" customFormat="1" ht="12.75" customHeight="1">
      <c r="B138" s="62"/>
      <c r="C138" s="15"/>
      <c r="D138" s="15"/>
    </row>
    <row r="139" spans="2:4" s="13" customFormat="1" ht="12.75" customHeight="1">
      <c r="B139" s="62"/>
      <c r="C139" s="15"/>
      <c r="D139" s="15"/>
    </row>
    <row r="140" spans="2:4" s="13" customFormat="1" ht="12.75" customHeight="1">
      <c r="B140" s="62"/>
      <c r="C140" s="15"/>
      <c r="D140" s="15"/>
    </row>
    <row r="141" spans="2:4" s="13" customFormat="1" ht="12.75" customHeight="1">
      <c r="B141" s="62"/>
      <c r="C141" s="15"/>
      <c r="D141" s="15"/>
    </row>
    <row r="142" spans="2:4" s="13" customFormat="1" ht="12.75" customHeight="1">
      <c r="B142" s="62"/>
      <c r="C142" s="15"/>
      <c r="D142" s="15"/>
    </row>
    <row r="143" spans="2:4" s="13" customFormat="1" ht="12.75" customHeight="1">
      <c r="B143" s="62"/>
      <c r="C143" s="15"/>
      <c r="D143" s="15"/>
    </row>
    <row r="144" spans="2:4" s="13" customFormat="1" ht="12.75" customHeight="1">
      <c r="B144" s="62"/>
      <c r="C144" s="15"/>
      <c r="D144" s="15"/>
    </row>
    <row r="145" spans="2:4" s="13" customFormat="1" ht="12.75" customHeight="1">
      <c r="B145" s="62"/>
      <c r="C145" s="15"/>
      <c r="D145" s="15"/>
    </row>
    <row r="146" spans="2:4" s="13" customFormat="1" ht="12.75" customHeight="1">
      <c r="B146" s="62"/>
      <c r="C146" s="15"/>
      <c r="D146" s="15"/>
    </row>
    <row r="147" spans="2:4" s="13" customFormat="1" ht="12.75" customHeight="1">
      <c r="B147" s="62"/>
      <c r="C147" s="15"/>
      <c r="D147" s="15"/>
    </row>
    <row r="148" spans="2:4" s="13" customFormat="1" ht="12.75" customHeight="1">
      <c r="B148" s="62"/>
      <c r="C148" s="15"/>
      <c r="D148" s="15"/>
    </row>
    <row r="149" spans="2:4" s="13" customFormat="1" ht="12.75" customHeight="1">
      <c r="B149" s="62"/>
      <c r="C149" s="15"/>
      <c r="D149" s="15"/>
    </row>
    <row r="150" spans="2:4" s="13" customFormat="1" ht="12.75" customHeight="1">
      <c r="B150" s="62"/>
      <c r="C150" s="15"/>
      <c r="D150" s="15"/>
    </row>
    <row r="151" spans="2:4" s="13" customFormat="1" ht="12.75" customHeight="1">
      <c r="B151" s="62"/>
      <c r="C151" s="15"/>
      <c r="D151" s="15"/>
    </row>
    <row r="152" spans="2:4" s="13" customFormat="1" ht="12.75" customHeight="1">
      <c r="B152" s="62"/>
      <c r="C152" s="15"/>
      <c r="D152" s="15"/>
    </row>
    <row r="153" spans="2:4" s="13" customFormat="1" ht="12.75" customHeight="1">
      <c r="B153" s="62"/>
      <c r="C153" s="15"/>
      <c r="D153" s="15"/>
    </row>
    <row r="154" spans="2:4" s="13" customFormat="1" ht="12.75" customHeight="1">
      <c r="B154" s="62"/>
      <c r="C154" s="15"/>
      <c r="D154" s="15"/>
    </row>
    <row r="155" spans="2:4" s="13" customFormat="1" ht="12.75" customHeight="1">
      <c r="B155" s="62"/>
      <c r="C155" s="15"/>
      <c r="D155" s="15"/>
    </row>
    <row r="156" spans="2:4" s="13" customFormat="1" ht="12.75" customHeight="1">
      <c r="B156" s="62"/>
      <c r="C156" s="15"/>
      <c r="D156" s="15"/>
    </row>
    <row r="157" spans="2:4" s="13" customFormat="1" ht="12.75" customHeight="1">
      <c r="B157" s="62"/>
      <c r="C157" s="15"/>
      <c r="D157" s="15"/>
    </row>
    <row r="158" spans="2:4" s="13" customFormat="1" ht="12.75" customHeight="1">
      <c r="B158" s="62"/>
      <c r="C158" s="15"/>
      <c r="D158" s="15"/>
    </row>
    <row r="159" spans="2:4" s="13" customFormat="1" ht="12.75" customHeight="1">
      <c r="B159" s="62"/>
      <c r="C159" s="15"/>
      <c r="D159" s="15"/>
    </row>
    <row r="160" spans="2:4" s="13" customFormat="1" ht="12.75" customHeight="1">
      <c r="B160" s="62"/>
      <c r="C160" s="15"/>
      <c r="D160" s="15"/>
    </row>
    <row r="161" spans="2:4" ht="12" customHeight="1">
      <c r="B161" s="9"/>
      <c r="C161" s="12"/>
      <c r="D161" s="12"/>
    </row>
    <row r="162" spans="2:4" ht="12" customHeight="1">
      <c r="B162" s="9"/>
      <c r="C162" s="12"/>
      <c r="D162" s="12"/>
    </row>
    <row r="163" spans="2:4" ht="12" customHeight="1">
      <c r="B163" s="9"/>
      <c r="C163" s="12"/>
      <c r="D163" s="12"/>
    </row>
    <row r="164" spans="2:4" ht="12" customHeight="1">
      <c r="B164" s="9"/>
      <c r="C164" s="12"/>
      <c r="D164" s="12"/>
    </row>
    <row r="165" spans="2:4" ht="12" customHeight="1">
      <c r="B165" s="9"/>
      <c r="C165" s="12"/>
      <c r="D165" s="12"/>
    </row>
    <row r="166" spans="2:4" ht="12" customHeight="1">
      <c r="B166" s="9"/>
      <c r="C166" s="12"/>
      <c r="D166" s="12"/>
    </row>
    <row r="167" spans="2:4" ht="12" customHeight="1">
      <c r="B167" s="9"/>
      <c r="C167" s="12"/>
      <c r="D167" s="12"/>
    </row>
    <row r="168" spans="2:4" ht="12" customHeight="1">
      <c r="B168" s="9"/>
      <c r="C168" s="12"/>
      <c r="D168" s="12"/>
    </row>
    <row r="169" spans="2:4" ht="12" customHeight="1">
      <c r="B169" s="9"/>
      <c r="C169" s="12"/>
      <c r="D169" s="12"/>
    </row>
    <row r="170" spans="2:4" ht="12" customHeight="1">
      <c r="B170" s="9"/>
      <c r="C170" s="12"/>
      <c r="D170" s="12"/>
    </row>
    <row r="171" spans="2:4" ht="12" customHeight="1">
      <c r="B171" s="9"/>
      <c r="C171" s="12"/>
      <c r="D171" s="12"/>
    </row>
    <row r="172" spans="2:4" ht="12" customHeight="1">
      <c r="B172" s="9"/>
      <c r="C172" s="12"/>
      <c r="D172" s="12"/>
    </row>
    <row r="173" spans="2:4" ht="12" customHeight="1">
      <c r="B173" s="9"/>
      <c r="C173" s="12"/>
      <c r="D173" s="12"/>
    </row>
    <row r="174" spans="2:4" ht="12" customHeight="1">
      <c r="B174" s="9"/>
      <c r="C174" s="12"/>
      <c r="D174" s="12"/>
    </row>
    <row r="175" spans="2:4" ht="12" customHeight="1">
      <c r="B175" s="9"/>
      <c r="C175" s="12"/>
      <c r="D175" s="12"/>
    </row>
    <row r="176" spans="2:4" ht="12" customHeight="1">
      <c r="B176" s="9"/>
      <c r="C176" s="12"/>
      <c r="D176" s="12"/>
    </row>
    <row r="177" spans="2:4" ht="12" customHeight="1">
      <c r="B177" s="9"/>
      <c r="C177" s="12"/>
      <c r="D177" s="12"/>
    </row>
    <row r="178" spans="2:4" ht="12" customHeight="1">
      <c r="B178" s="9"/>
      <c r="C178" s="12"/>
      <c r="D178" s="12"/>
    </row>
    <row r="179" spans="2:4" ht="12" customHeight="1">
      <c r="B179" s="9"/>
      <c r="C179" s="12"/>
      <c r="D179" s="12"/>
    </row>
    <row r="180" spans="2:4" ht="12" customHeight="1">
      <c r="B180" s="9"/>
      <c r="C180" s="12"/>
      <c r="D180" s="12"/>
    </row>
    <row r="181" spans="2:4" ht="12" customHeight="1">
      <c r="B181" s="9"/>
      <c r="C181" s="12"/>
      <c r="D181" s="12"/>
    </row>
    <row r="182" spans="2:4" ht="12" customHeight="1">
      <c r="B182" s="9"/>
      <c r="C182" s="12"/>
      <c r="D182" s="12"/>
    </row>
    <row r="183" spans="2:4" ht="12" customHeight="1">
      <c r="B183" s="9"/>
      <c r="C183" s="12"/>
      <c r="D183" s="12"/>
    </row>
    <row r="184" spans="2:4" ht="12" customHeight="1">
      <c r="B184" s="9"/>
      <c r="C184" s="12"/>
      <c r="D184" s="12"/>
    </row>
    <row r="185" spans="2:4" ht="12" customHeight="1">
      <c r="B185" s="9"/>
      <c r="C185" s="12"/>
      <c r="D185" s="12"/>
    </row>
    <row r="186" spans="2:4" ht="12" customHeight="1">
      <c r="B186" s="9"/>
      <c r="C186" s="12"/>
      <c r="D186" s="12"/>
    </row>
    <row r="187" spans="2:4" ht="12" customHeight="1">
      <c r="B187" s="9"/>
      <c r="C187" s="12"/>
      <c r="D187" s="12"/>
    </row>
    <row r="188" spans="2:4" ht="12" customHeight="1">
      <c r="B188" s="9"/>
      <c r="C188" s="12"/>
      <c r="D188" s="12"/>
    </row>
    <row r="189" spans="2:4" ht="12" customHeight="1">
      <c r="B189" s="9"/>
      <c r="C189" s="12"/>
      <c r="D189" s="12"/>
    </row>
    <row r="190" spans="2:4" ht="12" customHeight="1">
      <c r="B190" s="9"/>
      <c r="C190" s="12"/>
      <c r="D190" s="12"/>
    </row>
    <row r="191" spans="2:4" ht="12" customHeight="1">
      <c r="B191" s="9"/>
      <c r="C191" s="12"/>
      <c r="D191" s="12"/>
    </row>
    <row r="192" spans="2:4" ht="12" customHeight="1">
      <c r="B192" s="9"/>
      <c r="C192" s="12"/>
      <c r="D192" s="12"/>
    </row>
    <row r="193" spans="2:4" ht="12" customHeight="1">
      <c r="B193" s="9"/>
      <c r="C193" s="12"/>
      <c r="D193" s="12"/>
    </row>
    <row r="194" spans="2:4" ht="12" customHeight="1">
      <c r="B194" s="9"/>
      <c r="C194" s="12"/>
      <c r="D194" s="12"/>
    </row>
    <row r="195" spans="2:4" ht="12" customHeight="1">
      <c r="B195" s="9"/>
      <c r="C195" s="12"/>
      <c r="D195" s="12"/>
    </row>
    <row r="196" spans="2:4" ht="12" customHeight="1">
      <c r="B196" s="9"/>
      <c r="C196" s="12"/>
      <c r="D196" s="12"/>
    </row>
    <row r="197" spans="2:4" ht="12" customHeight="1">
      <c r="B197" s="9"/>
      <c r="C197" s="12"/>
      <c r="D197" s="12"/>
    </row>
    <row r="198" spans="2:4" ht="12" customHeight="1">
      <c r="C198" s="12"/>
      <c r="D198" s="12"/>
    </row>
    <row r="199" spans="2:4" ht="12" customHeight="1">
      <c r="C199" s="12"/>
      <c r="D199" s="12"/>
    </row>
    <row r="200" spans="2:4" ht="12" customHeight="1">
      <c r="C200" s="12"/>
      <c r="D200" s="12"/>
    </row>
    <row r="201" spans="2:4" ht="12" customHeight="1">
      <c r="C201" s="12"/>
      <c r="D201" s="12"/>
    </row>
    <row r="202" spans="2:4" ht="12" customHeight="1">
      <c r="C202" s="12"/>
      <c r="D202" s="12"/>
    </row>
    <row r="203" spans="2:4" ht="12" customHeight="1">
      <c r="C203" s="12"/>
      <c r="D203" s="12"/>
    </row>
    <row r="204" spans="2:4" ht="12" customHeight="1">
      <c r="C204" s="12"/>
      <c r="D204" s="12"/>
    </row>
    <row r="205" spans="2:4" ht="12" customHeight="1">
      <c r="C205" s="12"/>
      <c r="D205" s="12"/>
    </row>
    <row r="206" spans="2:4" ht="12" customHeight="1">
      <c r="C206" s="12"/>
      <c r="D206" s="12"/>
    </row>
    <row r="207" spans="2:4" ht="12" customHeight="1">
      <c r="C207" s="12"/>
      <c r="D207" s="12"/>
    </row>
    <row r="208" spans="2:4" ht="12" customHeight="1">
      <c r="C208" s="12"/>
      <c r="D208" s="12"/>
    </row>
    <row r="209" spans="3:4" ht="12" customHeight="1">
      <c r="C209" s="12"/>
      <c r="D209" s="12"/>
    </row>
    <row r="210" spans="3:4" ht="12" customHeight="1">
      <c r="C210" s="12"/>
      <c r="D210" s="12"/>
    </row>
    <row r="211" spans="3:4" ht="12" customHeight="1">
      <c r="C211" s="12"/>
      <c r="D211" s="12"/>
    </row>
    <row r="212" spans="3:4" ht="12" customHeight="1">
      <c r="C212" s="12"/>
      <c r="D212" s="12"/>
    </row>
    <row r="213" spans="3:4" ht="12" customHeight="1">
      <c r="C213" s="12"/>
      <c r="D213" s="12"/>
    </row>
    <row r="214" spans="3:4" ht="12" customHeight="1">
      <c r="C214" s="12"/>
      <c r="D214" s="12"/>
    </row>
    <row r="215" spans="3:4" ht="12" customHeight="1">
      <c r="C215" s="12"/>
      <c r="D215" s="12"/>
    </row>
    <row r="216" spans="3:4" ht="12" customHeight="1">
      <c r="C216" s="12"/>
      <c r="D216" s="12"/>
    </row>
    <row r="217" spans="3:4" ht="12" customHeight="1">
      <c r="C217" s="12"/>
      <c r="D217" s="12"/>
    </row>
    <row r="218" spans="3:4" ht="12" customHeight="1">
      <c r="C218" s="12"/>
      <c r="D218" s="12"/>
    </row>
    <row r="219" spans="3:4" ht="12" customHeight="1">
      <c r="C219" s="12"/>
      <c r="D219" s="12"/>
    </row>
    <row r="220" spans="3:4" ht="12" customHeight="1">
      <c r="C220" s="12"/>
      <c r="D220" s="12"/>
    </row>
    <row r="221" spans="3:4" ht="12" customHeight="1">
      <c r="C221" s="12"/>
      <c r="D221" s="12"/>
    </row>
    <row r="222" spans="3:4" ht="12" customHeight="1">
      <c r="C222" s="12"/>
      <c r="D222" s="12"/>
    </row>
    <row r="223" spans="3:4" ht="12" customHeight="1">
      <c r="C223" s="12"/>
      <c r="D223" s="12"/>
    </row>
    <row r="224" spans="3:4" ht="12" customHeight="1">
      <c r="C224" s="12"/>
      <c r="D224" s="12"/>
    </row>
    <row r="225" spans="3:4" ht="12" customHeight="1">
      <c r="C225" s="12"/>
      <c r="D225" s="12"/>
    </row>
    <row r="226" spans="3:4" ht="12" customHeight="1">
      <c r="C226" s="12"/>
      <c r="D226" s="12"/>
    </row>
    <row r="227" spans="3:4" ht="12" customHeight="1">
      <c r="C227" s="12"/>
      <c r="D227" s="12"/>
    </row>
    <row r="228" spans="3:4" ht="12" customHeight="1">
      <c r="C228" s="12"/>
      <c r="D228" s="12"/>
    </row>
    <row r="229" spans="3:4" ht="12" customHeight="1">
      <c r="C229" s="12"/>
      <c r="D229" s="12"/>
    </row>
    <row r="230" spans="3:4" ht="12" customHeight="1">
      <c r="C230" s="12"/>
      <c r="D230" s="12"/>
    </row>
    <row r="231" spans="3:4" ht="12" customHeight="1">
      <c r="C231" s="12"/>
      <c r="D231" s="12"/>
    </row>
    <row r="232" spans="3:4" ht="12" customHeight="1">
      <c r="C232" s="12"/>
      <c r="D232" s="12"/>
    </row>
    <row r="233" spans="3:4" ht="12" customHeight="1">
      <c r="C233" s="12"/>
      <c r="D233" s="12"/>
    </row>
    <row r="234" spans="3:4" ht="12" customHeight="1">
      <c r="C234" s="12"/>
      <c r="D234" s="12"/>
    </row>
    <row r="235" spans="3:4" ht="12" customHeight="1">
      <c r="C235" s="12"/>
      <c r="D235" s="12"/>
    </row>
    <row r="236" spans="3:4" ht="12" customHeight="1">
      <c r="C236" s="12"/>
      <c r="D236" s="12"/>
    </row>
    <row r="237" spans="3:4" ht="12" customHeight="1">
      <c r="C237" s="12"/>
      <c r="D237" s="12"/>
    </row>
    <row r="238" spans="3:4" ht="12" customHeight="1">
      <c r="C238" s="12"/>
      <c r="D238" s="12"/>
    </row>
    <row r="239" spans="3:4" ht="12" customHeight="1">
      <c r="C239" s="12"/>
      <c r="D239" s="12"/>
    </row>
    <row r="240" spans="3:4" ht="12" customHeight="1">
      <c r="C240" s="12"/>
      <c r="D240" s="12"/>
    </row>
    <row r="241" spans="3:4" ht="12" customHeight="1">
      <c r="C241" s="12"/>
      <c r="D241" s="12"/>
    </row>
    <row r="242" spans="3:4" ht="12" customHeight="1">
      <c r="C242" s="12"/>
      <c r="D242" s="12"/>
    </row>
    <row r="243" spans="3:4" ht="12" customHeight="1">
      <c r="C243" s="12"/>
      <c r="D243" s="12"/>
    </row>
    <row r="244" spans="3:4" ht="12" customHeight="1">
      <c r="C244" s="12"/>
      <c r="D244" s="12"/>
    </row>
    <row r="245" spans="3:4" ht="12" customHeight="1">
      <c r="C245" s="12"/>
      <c r="D245" s="12"/>
    </row>
    <row r="246" spans="3:4" ht="12" customHeight="1">
      <c r="C246" s="12"/>
      <c r="D246" s="12"/>
    </row>
    <row r="247" spans="3:4" ht="12" customHeight="1">
      <c r="C247" s="12"/>
      <c r="D247" s="12"/>
    </row>
    <row r="248" spans="3:4" ht="12" customHeight="1">
      <c r="C248" s="12"/>
      <c r="D248" s="12"/>
    </row>
    <row r="249" spans="3:4" ht="12" customHeight="1">
      <c r="C249" s="12"/>
      <c r="D249" s="12"/>
    </row>
    <row r="250" spans="3:4" ht="12" customHeight="1">
      <c r="C250" s="12"/>
      <c r="D250" s="12"/>
    </row>
    <row r="251" spans="3:4" ht="12" customHeight="1">
      <c r="C251" s="12"/>
      <c r="D251" s="12"/>
    </row>
    <row r="252" spans="3:4" ht="12" customHeight="1">
      <c r="C252" s="12"/>
      <c r="D252" s="12"/>
    </row>
    <row r="253" spans="3:4" ht="12" customHeight="1">
      <c r="C253" s="12"/>
      <c r="D253" s="12"/>
    </row>
    <row r="254" spans="3:4" ht="12" customHeight="1">
      <c r="C254" s="12"/>
      <c r="D254" s="12"/>
    </row>
    <row r="255" spans="3:4" ht="12" customHeight="1">
      <c r="C255" s="12"/>
      <c r="D255" s="12"/>
    </row>
    <row r="256" spans="3:4" ht="12" customHeight="1">
      <c r="C256" s="12"/>
      <c r="D256" s="12"/>
    </row>
    <row r="257" spans="3:4" ht="12" customHeight="1">
      <c r="C257" s="12"/>
      <c r="D257" s="12"/>
    </row>
    <row r="258" spans="3:4" ht="12" customHeight="1">
      <c r="C258" s="12"/>
      <c r="D258" s="12"/>
    </row>
    <row r="259" spans="3:4" ht="12" customHeight="1">
      <c r="C259" s="12"/>
      <c r="D259" s="12"/>
    </row>
    <row r="260" spans="3:4" ht="12" customHeight="1">
      <c r="C260" s="12"/>
      <c r="D260" s="12"/>
    </row>
    <row r="261" spans="3:4" ht="12" customHeight="1">
      <c r="C261" s="12"/>
      <c r="D261" s="12"/>
    </row>
    <row r="262" spans="3:4" ht="12" customHeight="1">
      <c r="C262" s="12"/>
      <c r="D262" s="12"/>
    </row>
    <row r="263" spans="3:4" ht="12" customHeight="1">
      <c r="C263" s="12"/>
      <c r="D263" s="12"/>
    </row>
    <row r="264" spans="3:4" ht="12" customHeight="1">
      <c r="C264" s="12"/>
      <c r="D264" s="12"/>
    </row>
    <row r="265" spans="3:4" ht="12" customHeight="1">
      <c r="C265" s="12"/>
      <c r="D265" s="12"/>
    </row>
    <row r="266" spans="3:4" ht="12" customHeight="1">
      <c r="C266" s="12"/>
      <c r="D266" s="12"/>
    </row>
    <row r="267" spans="3:4" ht="12" customHeight="1">
      <c r="C267" s="12"/>
      <c r="D267" s="12"/>
    </row>
    <row r="268" spans="3:4" ht="12" customHeight="1">
      <c r="C268" s="12"/>
      <c r="D268" s="12"/>
    </row>
    <row r="269" spans="3:4" ht="12" customHeight="1">
      <c r="C269" s="12"/>
      <c r="D269" s="12"/>
    </row>
    <row r="270" spans="3:4" ht="12" customHeight="1">
      <c r="C270" s="12"/>
      <c r="D270" s="12"/>
    </row>
    <row r="271" spans="3:4" ht="12" customHeight="1">
      <c r="C271" s="12"/>
      <c r="D271" s="12"/>
    </row>
    <row r="272" spans="3:4" ht="12" customHeight="1">
      <c r="C272" s="12"/>
      <c r="D272" s="12"/>
    </row>
    <row r="273" spans="3:4" ht="12" customHeight="1">
      <c r="C273" s="12"/>
      <c r="D273" s="12"/>
    </row>
    <row r="274" spans="3:4" ht="12" customHeight="1">
      <c r="C274" s="12"/>
      <c r="D274" s="12"/>
    </row>
    <row r="275" spans="3:4" ht="12" customHeight="1">
      <c r="C275" s="12"/>
      <c r="D275" s="12"/>
    </row>
    <row r="276" spans="3:4" ht="12" customHeight="1">
      <c r="C276" s="12"/>
      <c r="D276" s="12"/>
    </row>
    <row r="277" spans="3:4" ht="12" customHeight="1">
      <c r="C277" s="12"/>
      <c r="D277" s="12"/>
    </row>
    <row r="278" spans="3:4" ht="12" customHeight="1">
      <c r="C278" s="12"/>
      <c r="D278" s="12"/>
    </row>
    <row r="279" spans="3:4" ht="12" customHeight="1">
      <c r="C279" s="12"/>
      <c r="D279" s="12"/>
    </row>
    <row r="280" spans="3:4" ht="12" customHeight="1">
      <c r="C280" s="12"/>
      <c r="D280" s="12"/>
    </row>
    <row r="281" spans="3:4" ht="12" customHeight="1">
      <c r="C281" s="12"/>
      <c r="D281" s="12"/>
    </row>
    <row r="282" spans="3:4" ht="12" customHeight="1">
      <c r="C282" s="12"/>
      <c r="D282" s="12"/>
    </row>
    <row r="283" spans="3:4" ht="12" customHeight="1">
      <c r="C283" s="12"/>
      <c r="D283" s="12"/>
    </row>
    <row r="284" spans="3:4" ht="12" customHeight="1">
      <c r="C284" s="12"/>
      <c r="D284" s="12"/>
    </row>
    <row r="285" spans="3:4" ht="12" customHeight="1">
      <c r="C285" s="12"/>
      <c r="D285" s="12"/>
    </row>
    <row r="286" spans="3:4" ht="12" customHeight="1">
      <c r="C286" s="12"/>
      <c r="D286" s="12"/>
    </row>
    <row r="287" spans="3:4" ht="12" customHeight="1">
      <c r="C287" s="12"/>
      <c r="D287" s="12"/>
    </row>
    <row r="288" spans="3:4" ht="12" customHeight="1">
      <c r="C288" s="12"/>
      <c r="D288" s="12"/>
    </row>
    <row r="289" spans="3:4" ht="12" customHeight="1">
      <c r="C289" s="12"/>
      <c r="D289" s="12"/>
    </row>
    <row r="290" spans="3:4" ht="12" customHeight="1">
      <c r="C290" s="12"/>
      <c r="D290" s="12"/>
    </row>
    <row r="291" spans="3:4" ht="12" customHeight="1">
      <c r="C291" s="12"/>
      <c r="D291" s="12"/>
    </row>
    <row r="292" spans="3:4" ht="12" customHeight="1">
      <c r="C292" s="12"/>
      <c r="D292" s="12"/>
    </row>
    <row r="293" spans="3:4" ht="12" customHeight="1">
      <c r="C293" s="12"/>
      <c r="D293" s="12"/>
    </row>
    <row r="294" spans="3:4" ht="12" customHeight="1">
      <c r="C294" s="12"/>
      <c r="D294" s="12"/>
    </row>
    <row r="295" spans="3:4" ht="12" customHeight="1">
      <c r="C295" s="12"/>
      <c r="D295" s="12"/>
    </row>
    <row r="296" spans="3:4" ht="12" customHeight="1">
      <c r="C296" s="12"/>
      <c r="D296" s="12"/>
    </row>
    <row r="297" spans="3:4" ht="12" customHeight="1">
      <c r="C297" s="12"/>
      <c r="D297" s="12"/>
    </row>
    <row r="298" spans="3:4" ht="12" customHeight="1">
      <c r="C298" s="12"/>
      <c r="D298" s="12"/>
    </row>
    <row r="299" spans="3:4" ht="12" customHeight="1">
      <c r="C299" s="12"/>
      <c r="D299" s="12"/>
    </row>
    <row r="300" spans="3:4" ht="12" customHeight="1">
      <c r="C300" s="12"/>
      <c r="D300" s="12"/>
    </row>
    <row r="301" spans="3:4" ht="12" customHeight="1">
      <c r="C301" s="12"/>
      <c r="D301" s="12"/>
    </row>
    <row r="302" spans="3:4" ht="12" customHeight="1">
      <c r="C302" s="12"/>
      <c r="D302" s="12"/>
    </row>
    <row r="303" spans="3:4" ht="12" customHeight="1">
      <c r="C303" s="12"/>
      <c r="D303" s="12"/>
    </row>
    <row r="304" spans="3:4" ht="12" customHeight="1">
      <c r="C304" s="12"/>
      <c r="D304" s="12"/>
    </row>
    <row r="305" spans="3:4" ht="12" customHeight="1">
      <c r="C305" s="12"/>
      <c r="D305" s="12"/>
    </row>
    <row r="306" spans="3:4" ht="12" customHeight="1">
      <c r="C306" s="12"/>
      <c r="D306" s="12"/>
    </row>
    <row r="307" spans="3:4" ht="12" customHeight="1">
      <c r="C307" s="12"/>
      <c r="D307" s="12"/>
    </row>
    <row r="308" spans="3:4" ht="12" customHeight="1">
      <c r="C308" s="12"/>
      <c r="D308" s="12"/>
    </row>
    <row r="309" spans="3:4" ht="12" customHeight="1">
      <c r="C309" s="12"/>
      <c r="D309" s="12"/>
    </row>
    <row r="310" spans="3:4" ht="12" customHeight="1">
      <c r="C310" s="12"/>
      <c r="D310" s="12"/>
    </row>
    <row r="311" spans="3:4" ht="12" customHeight="1">
      <c r="C311" s="12"/>
      <c r="D311" s="12"/>
    </row>
    <row r="312" spans="3:4" ht="12" customHeight="1">
      <c r="C312" s="12"/>
      <c r="D312" s="12"/>
    </row>
    <row r="313" spans="3:4" ht="12" customHeight="1">
      <c r="C313" s="12"/>
      <c r="D313" s="12"/>
    </row>
    <row r="314" spans="3:4" ht="12" customHeight="1">
      <c r="C314" s="12"/>
      <c r="D314" s="12"/>
    </row>
    <row r="315" spans="3:4" ht="12" customHeight="1">
      <c r="C315" s="12"/>
      <c r="D315" s="12"/>
    </row>
    <row r="316" spans="3:4" ht="12" customHeight="1">
      <c r="C316" s="12"/>
      <c r="D316" s="12"/>
    </row>
    <row r="317" spans="3:4" ht="12" customHeight="1">
      <c r="C317" s="12"/>
      <c r="D317" s="12"/>
    </row>
    <row r="318" spans="3:4" ht="12" customHeight="1">
      <c r="C318" s="12"/>
      <c r="D318" s="12"/>
    </row>
    <row r="319" spans="3:4" ht="12" customHeight="1">
      <c r="C319" s="12"/>
      <c r="D319" s="12"/>
    </row>
    <row r="320" spans="3:4" ht="12" customHeight="1">
      <c r="C320" s="12"/>
      <c r="D320" s="12"/>
    </row>
    <row r="321" spans="3:4" ht="12" customHeight="1">
      <c r="C321" s="12"/>
      <c r="D321" s="12"/>
    </row>
    <row r="322" spans="3:4" ht="12" customHeight="1">
      <c r="C322" s="12"/>
      <c r="D322" s="12"/>
    </row>
    <row r="323" spans="3:4" ht="12" customHeight="1">
      <c r="C323" s="12"/>
      <c r="D323" s="12"/>
    </row>
    <row r="324" spans="3:4" ht="12" customHeight="1">
      <c r="C324" s="12"/>
      <c r="D324" s="12"/>
    </row>
    <row r="325" spans="3:4" ht="12" customHeight="1">
      <c r="C325" s="12"/>
      <c r="D325" s="12"/>
    </row>
    <row r="326" spans="3:4" ht="12" customHeight="1">
      <c r="C326" s="12"/>
      <c r="D326" s="12"/>
    </row>
    <row r="327" spans="3:4" ht="12" customHeight="1">
      <c r="C327" s="12"/>
      <c r="D327" s="12"/>
    </row>
    <row r="328" spans="3:4" ht="12" customHeight="1">
      <c r="C328" s="12"/>
      <c r="D328" s="12"/>
    </row>
    <row r="329" spans="3:4" ht="12" customHeight="1">
      <c r="C329" s="12"/>
      <c r="D329" s="12"/>
    </row>
    <row r="330" spans="3:4" ht="12" customHeight="1">
      <c r="C330" s="12"/>
      <c r="D330" s="12"/>
    </row>
    <row r="331" spans="3:4" ht="12" customHeight="1">
      <c r="C331" s="12"/>
      <c r="D331" s="12"/>
    </row>
    <row r="332" spans="3:4">
      <c r="C332" s="12"/>
      <c r="D332" s="12"/>
    </row>
    <row r="333" spans="3:4">
      <c r="C333" s="12"/>
      <c r="D333" s="12"/>
    </row>
    <row r="334" spans="3:4">
      <c r="C334" s="12"/>
      <c r="D334" s="12"/>
    </row>
    <row r="335" spans="3:4">
      <c r="C335" s="12"/>
      <c r="D335" s="12"/>
    </row>
    <row r="336" spans="3:4">
      <c r="C336" s="12"/>
      <c r="D336" s="12"/>
    </row>
    <row r="337" spans="3:4">
      <c r="C337" s="12"/>
      <c r="D337" s="12"/>
    </row>
    <row r="338" spans="3:4">
      <c r="C338" s="12"/>
      <c r="D338" s="12"/>
    </row>
    <row r="339" spans="3:4">
      <c r="C339" s="12"/>
      <c r="D339" s="12"/>
    </row>
    <row r="340" spans="3:4">
      <c r="C340" s="12"/>
      <c r="D340" s="12"/>
    </row>
    <row r="341" spans="3:4">
      <c r="C341" s="12"/>
      <c r="D341" s="12"/>
    </row>
    <row r="342" spans="3:4">
      <c r="C342" s="12"/>
      <c r="D342" s="12"/>
    </row>
    <row r="343" spans="3:4">
      <c r="C343" s="12"/>
      <c r="D343" s="12"/>
    </row>
    <row r="344" spans="3:4">
      <c r="C344" s="12"/>
      <c r="D344" s="12"/>
    </row>
    <row r="345" spans="3:4">
      <c r="C345" s="12"/>
      <c r="D345" s="12"/>
    </row>
    <row r="346" spans="3:4">
      <c r="C346" s="12"/>
      <c r="D346" s="12"/>
    </row>
    <row r="347" spans="3:4">
      <c r="C347" s="12"/>
      <c r="D347" s="12"/>
    </row>
    <row r="348" spans="3:4">
      <c r="C348" s="12"/>
      <c r="D348" s="12"/>
    </row>
    <row r="349" spans="3:4">
      <c r="C349" s="12"/>
      <c r="D349" s="12"/>
    </row>
    <row r="350" spans="3:4">
      <c r="C350" s="12"/>
      <c r="D350" s="12"/>
    </row>
    <row r="351" spans="3:4">
      <c r="C351" s="12"/>
      <c r="D351" s="12"/>
    </row>
    <row r="352" spans="3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</sheetData>
  <phoneticPr fontId="7" type="noConversion"/>
  <hyperlinks>
    <hyperlink ref="H64816" r:id="rId1" display="http://vsolj.cetus-net.org/bulletin.html"/>
    <hyperlink ref="H64809" r:id="rId2" display="https://www.aavso.org/ejaavso"/>
    <hyperlink ref="AP960" r:id="rId3" display="http://cdsbib.u-strasbg.fr/cgi-bin/cdsbib?1990RMxAA..21..381G"/>
    <hyperlink ref="AP964" r:id="rId4" display="http://cdsbib.u-strasbg.fr/cgi-bin/cdsbib?1990RMxAA..21..381G"/>
    <hyperlink ref="AP963" r:id="rId5" display="http://cdsbib.u-strasbg.fr/cgi-bin/cdsbib?1990RMxAA..21..381G"/>
    <hyperlink ref="AP944" r:id="rId6" display="http://cdsbib.u-strasbg.fr/cgi-bin/cdsbib?1990RMxAA..21..381G"/>
    <hyperlink ref="I64816" r:id="rId7" display="http://vsolj.cetus-net.org/bulletin.html"/>
    <hyperlink ref="AQ1100" r:id="rId8" display="http://cdsbib.u-strasbg.fr/cgi-bin/cdsbib?1990RMxAA..21..381G"/>
    <hyperlink ref="AQ55866" r:id="rId9" display="http://cdsbib.u-strasbg.fr/cgi-bin/cdsbib?1990RMxAA..21..381G"/>
    <hyperlink ref="AQ1101" r:id="rId10" display="http://cdsbib.u-strasbg.fr/cgi-bin/cdsbib?1990RMxAA..21..381G"/>
    <hyperlink ref="H64813" r:id="rId11" display="https://www.aavso.org/ejaavso"/>
    <hyperlink ref="H1986" r:id="rId12" display="http://vsolj.cetus-net.org/bulletin.html"/>
    <hyperlink ref="AP3230" r:id="rId13" display="http://cdsbib.u-strasbg.fr/cgi-bin/cdsbib?1990RMxAA..21..381G"/>
    <hyperlink ref="AP3233" r:id="rId14" display="http://cdsbib.u-strasbg.fr/cgi-bin/cdsbib?1990RMxAA..21..381G"/>
    <hyperlink ref="AP3231" r:id="rId15" display="http://cdsbib.u-strasbg.fr/cgi-bin/cdsbib?1990RMxAA..21..381G"/>
    <hyperlink ref="AP3215" r:id="rId16" display="http://cdsbib.u-strasbg.fr/cgi-bin/cdsbib?1990RMxAA..21..381G"/>
    <hyperlink ref="I1986" r:id="rId17" display="http://vsolj.cetus-net.org/bulletin.html"/>
    <hyperlink ref="AQ3444" r:id="rId18" display="http://cdsbib.u-strasbg.fr/cgi-bin/cdsbib?1990RMxAA..21..381G"/>
    <hyperlink ref="AQ145" r:id="rId19" display="http://cdsbib.u-strasbg.fr/cgi-bin/cdsbib?1990RMxAA..21..381G"/>
    <hyperlink ref="AQ344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3"/>
  <sheetViews>
    <sheetView topLeftCell="A70" workbookViewId="0">
      <selection activeCell="A95" sqref="A95:D110"/>
    </sheetView>
  </sheetViews>
  <sheetFormatPr defaultRowHeight="12.75"/>
  <cols>
    <col min="1" max="1" width="19.7109375" style="12" customWidth="1"/>
    <col min="2" max="2" width="4.42578125" style="19" customWidth="1"/>
    <col min="3" max="3" width="12.7109375" style="12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2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6" t="s">
        <v>110</v>
      </c>
      <c r="I1" s="47" t="s">
        <v>111</v>
      </c>
      <c r="J1" s="48" t="s">
        <v>99</v>
      </c>
    </row>
    <row r="2" spans="1:16">
      <c r="I2" s="49" t="s">
        <v>112</v>
      </c>
      <c r="J2" s="50" t="s">
        <v>113</v>
      </c>
    </row>
    <row r="3" spans="1:16">
      <c r="A3" s="51" t="s">
        <v>114</v>
      </c>
      <c r="I3" s="49" t="s">
        <v>115</v>
      </c>
      <c r="J3" s="50" t="s">
        <v>116</v>
      </c>
    </row>
    <row r="4" spans="1:16">
      <c r="I4" s="49" t="s">
        <v>117</v>
      </c>
      <c r="J4" s="50" t="s">
        <v>116</v>
      </c>
    </row>
    <row r="5" spans="1:16" ht="13.5" thickBot="1">
      <c r="I5" s="52" t="s">
        <v>118</v>
      </c>
      <c r="J5" s="53" t="s">
        <v>119</v>
      </c>
    </row>
    <row r="10" spans="1:16" ht="13.5" thickBot="1"/>
    <row r="11" spans="1:16" ht="12.75" customHeight="1" thickBot="1">
      <c r="A11" s="12" t="str">
        <f t="shared" ref="A11:A42" si="0">P11</f>
        <v> BBS 27 </v>
      </c>
      <c r="B11" s="9" t="str">
        <f t="shared" ref="B11:B42" si="1">IF(H11=INT(H11),"I","II")</f>
        <v>I</v>
      </c>
      <c r="C11" s="12">
        <f t="shared" ref="C11:C42" si="2">1*G11</f>
        <v>42858.481</v>
      </c>
      <c r="D11" s="19" t="str">
        <f t="shared" ref="D11:D42" si="3">VLOOKUP(F11,I$1:J$5,2,FALSE)</f>
        <v>vis</v>
      </c>
      <c r="E11" s="54">
        <f>VLOOKUP(C11,Active!C$21:E$973,3,FALSE)</f>
        <v>-1645.9970499116196</v>
      </c>
      <c r="F11" s="9" t="s">
        <v>118</v>
      </c>
      <c r="G11" s="19" t="str">
        <f t="shared" ref="G11:G42" si="4">MID(I11,3,LEN(I11)-3)</f>
        <v>42858.481</v>
      </c>
      <c r="H11" s="12">
        <f t="shared" ref="H11:H42" si="5">1*K11</f>
        <v>-11178</v>
      </c>
      <c r="I11" s="55" t="s">
        <v>145</v>
      </c>
      <c r="J11" s="56" t="s">
        <v>146</v>
      </c>
      <c r="K11" s="55">
        <v>-11178</v>
      </c>
      <c r="L11" s="55" t="s">
        <v>147</v>
      </c>
      <c r="M11" s="56" t="s">
        <v>148</v>
      </c>
      <c r="N11" s="56"/>
      <c r="O11" s="57" t="s">
        <v>149</v>
      </c>
      <c r="P11" s="57" t="s">
        <v>150</v>
      </c>
    </row>
    <row r="12" spans="1:16" ht="12.75" customHeight="1" thickBot="1">
      <c r="A12" s="12" t="str">
        <f t="shared" si="0"/>
        <v> BBS 27 </v>
      </c>
      <c r="B12" s="9" t="str">
        <f t="shared" si="1"/>
        <v>I</v>
      </c>
      <c r="C12" s="12">
        <f t="shared" si="2"/>
        <v>42864.358999999997</v>
      </c>
      <c r="D12" s="19" t="str">
        <f t="shared" si="3"/>
        <v>vis</v>
      </c>
      <c r="E12" s="54">
        <f>VLOOKUP(C12,Active!C$21:E$973,3,FALSE)</f>
        <v>-1640.9968712730522</v>
      </c>
      <c r="F12" s="9" t="s">
        <v>118</v>
      </c>
      <c r="G12" s="19" t="str">
        <f t="shared" si="4"/>
        <v>42864.359</v>
      </c>
      <c r="H12" s="12">
        <f t="shared" si="5"/>
        <v>-11173</v>
      </c>
      <c r="I12" s="55" t="s">
        <v>151</v>
      </c>
      <c r="J12" s="56" t="s">
        <v>152</v>
      </c>
      <c r="K12" s="55">
        <v>-11173</v>
      </c>
      <c r="L12" s="55" t="s">
        <v>147</v>
      </c>
      <c r="M12" s="56" t="s">
        <v>148</v>
      </c>
      <c r="N12" s="56"/>
      <c r="O12" s="57" t="s">
        <v>149</v>
      </c>
      <c r="P12" s="57" t="s">
        <v>150</v>
      </c>
    </row>
    <row r="13" spans="1:16" ht="12.75" customHeight="1" thickBot="1">
      <c r="A13" s="12" t="str">
        <f t="shared" si="0"/>
        <v> BBS 27 </v>
      </c>
      <c r="B13" s="9" t="str">
        <f t="shared" si="1"/>
        <v>I</v>
      </c>
      <c r="C13" s="12">
        <f t="shared" si="2"/>
        <v>42871.406000000003</v>
      </c>
      <c r="D13" s="19" t="str">
        <f t="shared" si="3"/>
        <v>vis</v>
      </c>
      <c r="E13" s="54">
        <f>VLOOKUP(C13,Active!C$21:E$973,3,FALSE)</f>
        <v>-1635.0022712618184</v>
      </c>
      <c r="F13" s="9" t="s">
        <v>118</v>
      </c>
      <c r="G13" s="19" t="str">
        <f t="shared" si="4"/>
        <v>42871.406</v>
      </c>
      <c r="H13" s="12">
        <f t="shared" si="5"/>
        <v>-11167</v>
      </c>
      <c r="I13" s="55" t="s">
        <v>153</v>
      </c>
      <c r="J13" s="56" t="s">
        <v>154</v>
      </c>
      <c r="K13" s="55">
        <v>-11167</v>
      </c>
      <c r="L13" s="55" t="s">
        <v>155</v>
      </c>
      <c r="M13" s="56" t="s">
        <v>148</v>
      </c>
      <c r="N13" s="56"/>
      <c r="O13" s="57" t="s">
        <v>149</v>
      </c>
      <c r="P13" s="57" t="s">
        <v>150</v>
      </c>
    </row>
    <row r="14" spans="1:16" ht="12.75" customHeight="1" thickBot="1">
      <c r="A14" s="12" t="str">
        <f t="shared" si="0"/>
        <v> BBS 27 </v>
      </c>
      <c r="B14" s="9" t="str">
        <f t="shared" si="1"/>
        <v>I</v>
      </c>
      <c r="C14" s="12">
        <f t="shared" si="2"/>
        <v>42872.586000000003</v>
      </c>
      <c r="D14" s="19" t="str">
        <f t="shared" si="3"/>
        <v>vis</v>
      </c>
      <c r="E14" s="54">
        <f>VLOOKUP(C14,Active!C$21:E$973,3,FALSE)</f>
        <v>-1633.9984926307341</v>
      </c>
      <c r="F14" s="9" t="s">
        <v>118</v>
      </c>
      <c r="G14" s="19" t="str">
        <f t="shared" si="4"/>
        <v>42872.586</v>
      </c>
      <c r="H14" s="12">
        <f t="shared" si="5"/>
        <v>-11166</v>
      </c>
      <c r="I14" s="55" t="s">
        <v>156</v>
      </c>
      <c r="J14" s="56" t="s">
        <v>157</v>
      </c>
      <c r="K14" s="55">
        <v>-11166</v>
      </c>
      <c r="L14" s="55" t="s">
        <v>158</v>
      </c>
      <c r="M14" s="56" t="s">
        <v>148</v>
      </c>
      <c r="N14" s="56"/>
      <c r="O14" s="57" t="s">
        <v>149</v>
      </c>
      <c r="P14" s="57" t="s">
        <v>150</v>
      </c>
    </row>
    <row r="15" spans="1:16" ht="12.75" customHeight="1" thickBot="1">
      <c r="A15" s="12" t="str">
        <f t="shared" si="0"/>
        <v> BBS 28 </v>
      </c>
      <c r="B15" s="9" t="str">
        <f t="shared" si="1"/>
        <v>I</v>
      </c>
      <c r="C15" s="12">
        <f t="shared" si="2"/>
        <v>42905.499000000003</v>
      </c>
      <c r="D15" s="19" t="str">
        <f t="shared" si="3"/>
        <v>vis</v>
      </c>
      <c r="E15" s="54">
        <f>VLOOKUP(C15,Active!C$21:E$973,3,FALSE)</f>
        <v>-1606.0007247621979</v>
      </c>
      <c r="F15" s="9" t="s">
        <v>118</v>
      </c>
      <c r="G15" s="19" t="str">
        <f t="shared" si="4"/>
        <v>42905.499</v>
      </c>
      <c r="H15" s="12">
        <f t="shared" si="5"/>
        <v>-11138</v>
      </c>
      <c r="I15" s="55" t="s">
        <v>159</v>
      </c>
      <c r="J15" s="56" t="s">
        <v>160</v>
      </c>
      <c r="K15" s="55">
        <v>-11138</v>
      </c>
      <c r="L15" s="55" t="s">
        <v>161</v>
      </c>
      <c r="M15" s="56" t="s">
        <v>148</v>
      </c>
      <c r="N15" s="56"/>
      <c r="O15" s="57" t="s">
        <v>149</v>
      </c>
      <c r="P15" s="57" t="s">
        <v>162</v>
      </c>
    </row>
    <row r="16" spans="1:16" ht="12.75" customHeight="1" thickBot="1">
      <c r="A16" s="12" t="str">
        <f t="shared" si="0"/>
        <v> BBS 28 </v>
      </c>
      <c r="B16" s="9" t="str">
        <f t="shared" si="1"/>
        <v>I</v>
      </c>
      <c r="C16" s="12">
        <f t="shared" si="2"/>
        <v>42958.404000000002</v>
      </c>
      <c r="D16" s="19" t="str">
        <f t="shared" si="3"/>
        <v>vis</v>
      </c>
      <c r="E16" s="54">
        <f>VLOOKUP(C16,Active!C$21:E$973,3,FALSE)</f>
        <v>-1560.9965650354991</v>
      </c>
      <c r="F16" s="9" t="s">
        <v>118</v>
      </c>
      <c r="G16" s="19" t="str">
        <f t="shared" si="4"/>
        <v>42958.404</v>
      </c>
      <c r="H16" s="12">
        <f t="shared" si="5"/>
        <v>-11093</v>
      </c>
      <c r="I16" s="55" t="s">
        <v>163</v>
      </c>
      <c r="J16" s="56" t="s">
        <v>164</v>
      </c>
      <c r="K16" s="55">
        <v>-11093</v>
      </c>
      <c r="L16" s="55" t="s">
        <v>165</v>
      </c>
      <c r="M16" s="56" t="s">
        <v>148</v>
      </c>
      <c r="N16" s="56"/>
      <c r="O16" s="57" t="s">
        <v>149</v>
      </c>
      <c r="P16" s="57" t="s">
        <v>162</v>
      </c>
    </row>
    <row r="17" spans="1:16" ht="12.75" customHeight="1" thickBot="1">
      <c r="A17" s="12" t="str">
        <f t="shared" si="0"/>
        <v> BBS 31 </v>
      </c>
      <c r="B17" s="9" t="str">
        <f t="shared" si="1"/>
        <v>I</v>
      </c>
      <c r="C17" s="12">
        <f t="shared" si="2"/>
        <v>43127.665999999997</v>
      </c>
      <c r="D17" s="19" t="str">
        <f t="shared" si="3"/>
        <v>vis</v>
      </c>
      <c r="E17" s="54">
        <f>VLOOKUP(C17,Active!C$21:E$973,3,FALSE)</f>
        <v>-1417.0121763451959</v>
      </c>
      <c r="F17" s="9" t="s">
        <v>118</v>
      </c>
      <c r="G17" s="19" t="str">
        <f t="shared" si="4"/>
        <v>43127.666</v>
      </c>
      <c r="H17" s="12">
        <f t="shared" si="5"/>
        <v>-10949</v>
      </c>
      <c r="I17" s="55" t="s">
        <v>166</v>
      </c>
      <c r="J17" s="56" t="s">
        <v>167</v>
      </c>
      <c r="K17" s="55">
        <v>-10949</v>
      </c>
      <c r="L17" s="55" t="s">
        <v>168</v>
      </c>
      <c r="M17" s="56" t="s">
        <v>148</v>
      </c>
      <c r="N17" s="56"/>
      <c r="O17" s="57" t="s">
        <v>149</v>
      </c>
      <c r="P17" s="57" t="s">
        <v>169</v>
      </c>
    </row>
    <row r="18" spans="1:16" ht="12.75" customHeight="1" thickBot="1">
      <c r="A18" s="12" t="str">
        <f t="shared" si="0"/>
        <v> BBS 32 </v>
      </c>
      <c r="B18" s="9" t="str">
        <f t="shared" si="1"/>
        <v>I</v>
      </c>
      <c r="C18" s="12">
        <f t="shared" si="2"/>
        <v>43194.688000000002</v>
      </c>
      <c r="D18" s="19" t="str">
        <f t="shared" si="3"/>
        <v>vis</v>
      </c>
      <c r="E18" s="54">
        <f>VLOOKUP(C18,Active!C$21:E$973,3,FALSE)</f>
        <v>-1359.9992514193273</v>
      </c>
      <c r="F18" s="9" t="s">
        <v>118</v>
      </c>
      <c r="G18" s="19" t="str">
        <f t="shared" si="4"/>
        <v>43194.688</v>
      </c>
      <c r="H18" s="12">
        <f t="shared" si="5"/>
        <v>-10892</v>
      </c>
      <c r="I18" s="55" t="s">
        <v>170</v>
      </c>
      <c r="J18" s="56" t="s">
        <v>171</v>
      </c>
      <c r="K18" s="55">
        <v>-10892</v>
      </c>
      <c r="L18" s="55" t="s">
        <v>158</v>
      </c>
      <c r="M18" s="56" t="s">
        <v>148</v>
      </c>
      <c r="N18" s="56"/>
      <c r="O18" s="57" t="s">
        <v>149</v>
      </c>
      <c r="P18" s="57" t="s">
        <v>172</v>
      </c>
    </row>
    <row r="19" spans="1:16" ht="12.75" customHeight="1" thickBot="1">
      <c r="A19" s="12" t="str">
        <f t="shared" si="0"/>
        <v> BBS 33 </v>
      </c>
      <c r="B19" s="9" t="str">
        <f t="shared" si="1"/>
        <v>I</v>
      </c>
      <c r="C19" s="12">
        <f t="shared" si="2"/>
        <v>43220.546000000002</v>
      </c>
      <c r="D19" s="19" t="str">
        <f t="shared" si="3"/>
        <v>vis</v>
      </c>
      <c r="E19" s="54">
        <f>VLOOKUP(C19,Active!C$21:E$973,3,FALSE)</f>
        <v>-1338.0028888408749</v>
      </c>
      <c r="F19" s="9" t="s">
        <v>118</v>
      </c>
      <c r="G19" s="19" t="str">
        <f t="shared" si="4"/>
        <v>43220.546</v>
      </c>
      <c r="H19" s="12">
        <f t="shared" si="5"/>
        <v>-10870</v>
      </c>
      <c r="I19" s="55" t="s">
        <v>173</v>
      </c>
      <c r="J19" s="56" t="s">
        <v>174</v>
      </c>
      <c r="K19" s="55">
        <v>-10870</v>
      </c>
      <c r="L19" s="55" t="s">
        <v>155</v>
      </c>
      <c r="M19" s="56" t="s">
        <v>148</v>
      </c>
      <c r="N19" s="56"/>
      <c r="O19" s="57" t="s">
        <v>149</v>
      </c>
      <c r="P19" s="57" t="s">
        <v>175</v>
      </c>
    </row>
    <row r="20" spans="1:16" ht="12.75" customHeight="1" thickBot="1">
      <c r="A20" s="12" t="str">
        <f t="shared" si="0"/>
        <v> BBS 33 </v>
      </c>
      <c r="B20" s="9" t="str">
        <f t="shared" si="1"/>
        <v>I</v>
      </c>
      <c r="C20" s="12">
        <f t="shared" si="2"/>
        <v>43273.451999999997</v>
      </c>
      <c r="D20" s="19" t="str">
        <f t="shared" si="3"/>
        <v>vis</v>
      </c>
      <c r="E20" s="54">
        <f>VLOOKUP(C20,Active!C$21:E$973,3,FALSE)</f>
        <v>-1292.9978784543221</v>
      </c>
      <c r="F20" s="9" t="s">
        <v>118</v>
      </c>
      <c r="G20" s="19" t="str">
        <f t="shared" si="4"/>
        <v>43273.452</v>
      </c>
      <c r="H20" s="12">
        <f t="shared" si="5"/>
        <v>-10825</v>
      </c>
      <c r="I20" s="55" t="s">
        <v>176</v>
      </c>
      <c r="J20" s="56" t="s">
        <v>177</v>
      </c>
      <c r="K20" s="55">
        <v>-10825</v>
      </c>
      <c r="L20" s="55" t="s">
        <v>147</v>
      </c>
      <c r="M20" s="56" t="s">
        <v>148</v>
      </c>
      <c r="N20" s="56"/>
      <c r="O20" s="57" t="s">
        <v>149</v>
      </c>
      <c r="P20" s="57" t="s">
        <v>175</v>
      </c>
    </row>
    <row r="21" spans="1:16" ht="12.75" customHeight="1" thickBot="1">
      <c r="A21" s="12" t="str">
        <f t="shared" si="0"/>
        <v> BBS 33 </v>
      </c>
      <c r="B21" s="9" t="str">
        <f t="shared" si="1"/>
        <v>I</v>
      </c>
      <c r="C21" s="12">
        <f t="shared" si="2"/>
        <v>43307.538</v>
      </c>
      <c r="D21" s="19" t="str">
        <f t="shared" si="3"/>
        <v>vis</v>
      </c>
      <c r="E21" s="54">
        <f>VLOOKUP(C21,Active!C$21:E$973,3,FALSE)</f>
        <v>-1264.0022865736978</v>
      </c>
      <c r="F21" s="9" t="s">
        <v>118</v>
      </c>
      <c r="G21" s="19" t="str">
        <f t="shared" si="4"/>
        <v>43307.538</v>
      </c>
      <c r="H21" s="12">
        <f t="shared" si="5"/>
        <v>-10796</v>
      </c>
      <c r="I21" s="55" t="s">
        <v>178</v>
      </c>
      <c r="J21" s="56" t="s">
        <v>179</v>
      </c>
      <c r="K21" s="55">
        <v>-10796</v>
      </c>
      <c r="L21" s="55" t="s">
        <v>180</v>
      </c>
      <c r="M21" s="56" t="s">
        <v>148</v>
      </c>
      <c r="N21" s="56"/>
      <c r="O21" s="57" t="s">
        <v>149</v>
      </c>
      <c r="P21" s="57" t="s">
        <v>175</v>
      </c>
    </row>
    <row r="22" spans="1:16" ht="12.75" customHeight="1" thickBot="1">
      <c r="A22" s="12" t="str">
        <f t="shared" si="0"/>
        <v> BBS 36 </v>
      </c>
      <c r="B22" s="9" t="str">
        <f t="shared" si="1"/>
        <v>I</v>
      </c>
      <c r="C22" s="12">
        <f t="shared" si="2"/>
        <v>43495.625999999997</v>
      </c>
      <c r="D22" s="19" t="str">
        <f t="shared" si="3"/>
        <v>vis</v>
      </c>
      <c r="E22" s="54">
        <f>VLOOKUP(C22,Active!C$21:E$973,3,FALSE)</f>
        <v>-1104.0033754183178</v>
      </c>
      <c r="F22" s="9" t="s">
        <v>118</v>
      </c>
      <c r="G22" s="19" t="str">
        <f t="shared" si="4"/>
        <v>43495.626</v>
      </c>
      <c r="H22" s="12">
        <f t="shared" si="5"/>
        <v>-10636</v>
      </c>
      <c r="I22" s="55" t="s">
        <v>181</v>
      </c>
      <c r="J22" s="56" t="s">
        <v>182</v>
      </c>
      <c r="K22" s="55">
        <v>-10636</v>
      </c>
      <c r="L22" s="55" t="s">
        <v>155</v>
      </c>
      <c r="M22" s="56" t="s">
        <v>148</v>
      </c>
      <c r="N22" s="56"/>
      <c r="O22" s="57" t="s">
        <v>149</v>
      </c>
      <c r="P22" s="57" t="s">
        <v>183</v>
      </c>
    </row>
    <row r="23" spans="1:16" ht="12.75" customHeight="1" thickBot="1">
      <c r="A23" s="12" t="str">
        <f t="shared" si="0"/>
        <v> BBS 36 </v>
      </c>
      <c r="B23" s="9" t="str">
        <f t="shared" si="1"/>
        <v>I</v>
      </c>
      <c r="C23" s="12">
        <f t="shared" si="2"/>
        <v>43542.652999999998</v>
      </c>
      <c r="D23" s="19" t="str">
        <f t="shared" si="3"/>
        <v>vis</v>
      </c>
      <c r="E23" s="54">
        <f>VLOOKUP(C23,Active!C$21:E$973,3,FALSE)</f>
        <v>-1063.9993943301861</v>
      </c>
      <c r="F23" s="9" t="s">
        <v>118</v>
      </c>
      <c r="G23" s="19" t="str">
        <f t="shared" si="4"/>
        <v>43542.653</v>
      </c>
      <c r="H23" s="12">
        <f t="shared" si="5"/>
        <v>-10596</v>
      </c>
      <c r="I23" s="55" t="s">
        <v>184</v>
      </c>
      <c r="J23" s="56" t="s">
        <v>185</v>
      </c>
      <c r="K23" s="55">
        <v>-10596</v>
      </c>
      <c r="L23" s="55" t="s">
        <v>186</v>
      </c>
      <c r="M23" s="56" t="s">
        <v>148</v>
      </c>
      <c r="N23" s="56"/>
      <c r="O23" s="57" t="s">
        <v>149</v>
      </c>
      <c r="P23" s="57" t="s">
        <v>183</v>
      </c>
    </row>
    <row r="24" spans="1:16" ht="12.75" customHeight="1" thickBot="1">
      <c r="A24" s="12" t="str">
        <f t="shared" si="0"/>
        <v> BBS 36 </v>
      </c>
      <c r="B24" s="9" t="str">
        <f t="shared" si="1"/>
        <v>I</v>
      </c>
      <c r="C24" s="12">
        <f t="shared" si="2"/>
        <v>43568.514000000003</v>
      </c>
      <c r="D24" s="19" t="str">
        <f t="shared" si="3"/>
        <v>vis</v>
      </c>
      <c r="E24" s="54">
        <f>VLOOKUP(C24,Active!C$21:E$973,3,FALSE)</f>
        <v>-1042.0004797721597</v>
      </c>
      <c r="F24" s="9" t="s">
        <v>118</v>
      </c>
      <c r="G24" s="19" t="str">
        <f t="shared" si="4"/>
        <v>43568.514</v>
      </c>
      <c r="H24" s="12">
        <f t="shared" si="5"/>
        <v>-10574</v>
      </c>
      <c r="I24" s="55" t="s">
        <v>187</v>
      </c>
      <c r="J24" s="56" t="s">
        <v>188</v>
      </c>
      <c r="K24" s="55">
        <v>-10574</v>
      </c>
      <c r="L24" s="55" t="s">
        <v>189</v>
      </c>
      <c r="M24" s="56" t="s">
        <v>148</v>
      </c>
      <c r="N24" s="56"/>
      <c r="O24" s="57" t="s">
        <v>149</v>
      </c>
      <c r="P24" s="57" t="s">
        <v>183</v>
      </c>
    </row>
    <row r="25" spans="1:16" ht="12.75" customHeight="1" thickBot="1">
      <c r="A25" s="12" t="str">
        <f t="shared" si="0"/>
        <v> BBS 37 </v>
      </c>
      <c r="B25" s="9" t="str">
        <f t="shared" si="1"/>
        <v>I</v>
      </c>
      <c r="C25" s="12">
        <f t="shared" si="2"/>
        <v>43575.565000000002</v>
      </c>
      <c r="D25" s="19" t="str">
        <f t="shared" si="3"/>
        <v>vis</v>
      </c>
      <c r="E25" s="54">
        <f>VLOOKUP(C25,Active!C$21:E$973,3,FALSE)</f>
        <v>-1036.0024771215042</v>
      </c>
      <c r="F25" s="9" t="s">
        <v>118</v>
      </c>
      <c r="G25" s="19" t="str">
        <f t="shared" si="4"/>
        <v>43575.565</v>
      </c>
      <c r="H25" s="12">
        <f t="shared" si="5"/>
        <v>-10568</v>
      </c>
      <c r="I25" s="55" t="s">
        <v>190</v>
      </c>
      <c r="J25" s="56" t="s">
        <v>191</v>
      </c>
      <c r="K25" s="55">
        <v>-10568</v>
      </c>
      <c r="L25" s="55" t="s">
        <v>180</v>
      </c>
      <c r="M25" s="56" t="s">
        <v>148</v>
      </c>
      <c r="N25" s="56"/>
      <c r="O25" s="57" t="s">
        <v>149</v>
      </c>
      <c r="P25" s="57" t="s">
        <v>192</v>
      </c>
    </row>
    <row r="26" spans="1:16" ht="12.75" customHeight="1" thickBot="1">
      <c r="A26" s="12" t="str">
        <f t="shared" si="0"/>
        <v> BBS 37 </v>
      </c>
      <c r="B26" s="9" t="str">
        <f t="shared" si="1"/>
        <v>I</v>
      </c>
      <c r="C26" s="12">
        <f t="shared" si="2"/>
        <v>43662.548999999999</v>
      </c>
      <c r="D26" s="19" t="str">
        <f t="shared" si="3"/>
        <v>vis</v>
      </c>
      <c r="E26" s="54">
        <f>VLOOKUP(C26,Active!C$21:E$973,3,FALSE)</f>
        <v>-962.00868013318302</v>
      </c>
      <c r="F26" s="9" t="s">
        <v>118</v>
      </c>
      <c r="G26" s="19" t="str">
        <f t="shared" si="4"/>
        <v>43662.549</v>
      </c>
      <c r="H26" s="12">
        <f t="shared" si="5"/>
        <v>-10494</v>
      </c>
      <c r="I26" s="55" t="s">
        <v>193</v>
      </c>
      <c r="J26" s="56" t="s">
        <v>194</v>
      </c>
      <c r="K26" s="55">
        <v>-10494</v>
      </c>
      <c r="L26" s="55" t="s">
        <v>195</v>
      </c>
      <c r="M26" s="56" t="s">
        <v>148</v>
      </c>
      <c r="N26" s="56"/>
      <c r="O26" s="57" t="s">
        <v>149</v>
      </c>
      <c r="P26" s="57" t="s">
        <v>192</v>
      </c>
    </row>
    <row r="27" spans="1:16" ht="12.75" customHeight="1" thickBot="1">
      <c r="A27" s="12" t="str">
        <f t="shared" si="0"/>
        <v> BBS 37 </v>
      </c>
      <c r="B27" s="9" t="str">
        <f t="shared" si="1"/>
        <v>I</v>
      </c>
      <c r="C27" s="12">
        <f t="shared" si="2"/>
        <v>43668.430999999997</v>
      </c>
      <c r="D27" s="19" t="str">
        <f t="shared" si="3"/>
        <v>vis</v>
      </c>
      <c r="E27" s="54">
        <f>VLOOKUP(C27,Active!C$21:E$973,3,FALSE)</f>
        <v>-957.00509885518761</v>
      </c>
      <c r="F27" s="9" t="s">
        <v>118</v>
      </c>
      <c r="G27" s="19" t="str">
        <f t="shared" si="4"/>
        <v>43668.431</v>
      </c>
      <c r="H27" s="12">
        <f t="shared" si="5"/>
        <v>-10489</v>
      </c>
      <c r="I27" s="55" t="s">
        <v>196</v>
      </c>
      <c r="J27" s="56" t="s">
        <v>197</v>
      </c>
      <c r="K27" s="55">
        <v>-10489</v>
      </c>
      <c r="L27" s="55" t="s">
        <v>198</v>
      </c>
      <c r="M27" s="56" t="s">
        <v>148</v>
      </c>
      <c r="N27" s="56"/>
      <c r="O27" s="57" t="s">
        <v>149</v>
      </c>
      <c r="P27" s="57" t="s">
        <v>192</v>
      </c>
    </row>
    <row r="28" spans="1:16" ht="12.75" customHeight="1" thickBot="1">
      <c r="A28" s="12" t="str">
        <f t="shared" si="0"/>
        <v> BBS 41 </v>
      </c>
      <c r="B28" s="9" t="str">
        <f t="shared" si="1"/>
        <v>I</v>
      </c>
      <c r="C28" s="12">
        <f t="shared" si="2"/>
        <v>43904.716</v>
      </c>
      <c r="D28" s="19" t="str">
        <f t="shared" si="3"/>
        <v>vis</v>
      </c>
      <c r="E28" s="54">
        <f>VLOOKUP(C28,Active!C$21:E$973,3,FALSE)</f>
        <v>-756.00693457915565</v>
      </c>
      <c r="F28" s="9" t="s">
        <v>118</v>
      </c>
      <c r="G28" s="19" t="str">
        <f t="shared" si="4"/>
        <v>43904.716</v>
      </c>
      <c r="H28" s="12">
        <f t="shared" si="5"/>
        <v>-10288</v>
      </c>
      <c r="I28" s="55" t="s">
        <v>199</v>
      </c>
      <c r="J28" s="56" t="s">
        <v>200</v>
      </c>
      <c r="K28" s="55">
        <v>-10288</v>
      </c>
      <c r="L28" s="55" t="s">
        <v>201</v>
      </c>
      <c r="M28" s="56" t="s">
        <v>148</v>
      </c>
      <c r="N28" s="56"/>
      <c r="O28" s="57" t="s">
        <v>149</v>
      </c>
      <c r="P28" s="57" t="s">
        <v>202</v>
      </c>
    </row>
    <row r="29" spans="1:16" ht="12.75" customHeight="1" thickBot="1">
      <c r="A29" s="12" t="str">
        <f t="shared" si="0"/>
        <v> BBS 42 </v>
      </c>
      <c r="B29" s="9" t="str">
        <f t="shared" si="1"/>
        <v>I</v>
      </c>
      <c r="C29" s="12">
        <f t="shared" si="2"/>
        <v>43957.627</v>
      </c>
      <c r="D29" s="19" t="str">
        <f t="shared" si="3"/>
        <v>vis</v>
      </c>
      <c r="E29" s="54">
        <f>VLOOKUP(C29,Active!C$21:E$973,3,FALSE)</f>
        <v>-710.99767089331453</v>
      </c>
      <c r="F29" s="9" t="s">
        <v>118</v>
      </c>
      <c r="G29" s="19" t="str">
        <f t="shared" si="4"/>
        <v>43957.627</v>
      </c>
      <c r="H29" s="12">
        <f t="shared" si="5"/>
        <v>-10243</v>
      </c>
      <c r="I29" s="55" t="s">
        <v>203</v>
      </c>
      <c r="J29" s="56" t="s">
        <v>204</v>
      </c>
      <c r="K29" s="55">
        <v>-10243</v>
      </c>
      <c r="L29" s="55" t="s">
        <v>165</v>
      </c>
      <c r="M29" s="56" t="s">
        <v>148</v>
      </c>
      <c r="N29" s="56"/>
      <c r="O29" s="57" t="s">
        <v>149</v>
      </c>
      <c r="P29" s="57" t="s">
        <v>205</v>
      </c>
    </row>
    <row r="30" spans="1:16" ht="12.75" customHeight="1" thickBot="1">
      <c r="A30" s="12" t="str">
        <f t="shared" si="0"/>
        <v> BBS 43 </v>
      </c>
      <c r="B30" s="9" t="str">
        <f t="shared" si="1"/>
        <v>I</v>
      </c>
      <c r="C30" s="12">
        <f t="shared" si="2"/>
        <v>43976.42</v>
      </c>
      <c r="D30" s="19" t="str">
        <f t="shared" si="3"/>
        <v>vis</v>
      </c>
      <c r="E30" s="54">
        <f>VLOOKUP(C30,Active!C$21:E$973,3,FALSE)</f>
        <v>-695.01122020351636</v>
      </c>
      <c r="F30" s="9" t="s">
        <v>118</v>
      </c>
      <c r="G30" s="19" t="str">
        <f t="shared" si="4"/>
        <v>43976.420</v>
      </c>
      <c r="H30" s="12">
        <f t="shared" si="5"/>
        <v>-10227</v>
      </c>
      <c r="I30" s="55" t="s">
        <v>206</v>
      </c>
      <c r="J30" s="56" t="s">
        <v>207</v>
      </c>
      <c r="K30" s="55">
        <v>-10227</v>
      </c>
      <c r="L30" s="55" t="s">
        <v>208</v>
      </c>
      <c r="M30" s="56" t="s">
        <v>148</v>
      </c>
      <c r="N30" s="56"/>
      <c r="O30" s="57" t="s">
        <v>149</v>
      </c>
      <c r="P30" s="57" t="s">
        <v>209</v>
      </c>
    </row>
    <row r="31" spans="1:16" ht="12.75" customHeight="1" thickBot="1">
      <c r="A31" s="12" t="str">
        <f t="shared" si="0"/>
        <v> BBS 43 </v>
      </c>
      <c r="B31" s="9" t="str">
        <f t="shared" si="1"/>
        <v>I</v>
      </c>
      <c r="C31" s="12">
        <f t="shared" si="2"/>
        <v>43977.610999999997</v>
      </c>
      <c r="D31" s="19" t="str">
        <f t="shared" si="3"/>
        <v>vis</v>
      </c>
      <c r="E31" s="54">
        <f>VLOOKUP(C31,Active!C$21:E$973,3,FALSE)</f>
        <v>-693.99808431400777</v>
      </c>
      <c r="F31" s="9" t="s">
        <v>118</v>
      </c>
      <c r="G31" s="19" t="str">
        <f t="shared" si="4"/>
        <v>43977.611</v>
      </c>
      <c r="H31" s="12">
        <f t="shared" si="5"/>
        <v>-10226</v>
      </c>
      <c r="I31" s="55" t="s">
        <v>210</v>
      </c>
      <c r="J31" s="56" t="s">
        <v>211</v>
      </c>
      <c r="K31" s="55">
        <v>-10226</v>
      </c>
      <c r="L31" s="55" t="s">
        <v>165</v>
      </c>
      <c r="M31" s="56" t="s">
        <v>148</v>
      </c>
      <c r="N31" s="56"/>
      <c r="O31" s="57" t="s">
        <v>149</v>
      </c>
      <c r="P31" s="57" t="s">
        <v>209</v>
      </c>
    </row>
    <row r="32" spans="1:16" ht="12.75" customHeight="1" thickBot="1">
      <c r="A32" s="12" t="str">
        <f t="shared" si="0"/>
        <v> BBS 43 </v>
      </c>
      <c r="B32" s="9" t="str">
        <f t="shared" si="1"/>
        <v>I</v>
      </c>
      <c r="C32" s="12">
        <f t="shared" si="2"/>
        <v>43983.49</v>
      </c>
      <c r="D32" s="19" t="str">
        <f t="shared" si="3"/>
        <v>vis</v>
      </c>
      <c r="E32" s="54">
        <f>VLOOKUP(C32,Active!C$21:E$973,3,FALSE)</f>
        <v>-688.99705501558026</v>
      </c>
      <c r="F32" s="9" t="s">
        <v>118</v>
      </c>
      <c r="G32" s="19" t="str">
        <f t="shared" si="4"/>
        <v>43983.490</v>
      </c>
      <c r="H32" s="12">
        <f t="shared" si="5"/>
        <v>-10221</v>
      </c>
      <c r="I32" s="55" t="s">
        <v>212</v>
      </c>
      <c r="J32" s="56" t="s">
        <v>213</v>
      </c>
      <c r="K32" s="55">
        <v>-10221</v>
      </c>
      <c r="L32" s="55" t="s">
        <v>214</v>
      </c>
      <c r="M32" s="56" t="s">
        <v>148</v>
      </c>
      <c r="N32" s="56"/>
      <c r="O32" s="57" t="s">
        <v>149</v>
      </c>
      <c r="P32" s="57" t="s">
        <v>209</v>
      </c>
    </row>
    <row r="33" spans="1:16" ht="12.75" customHeight="1" thickBot="1">
      <c r="A33" s="12" t="str">
        <f t="shared" si="0"/>
        <v> BBS 43 </v>
      </c>
      <c r="B33" s="9" t="str">
        <f t="shared" si="1"/>
        <v>I</v>
      </c>
      <c r="C33" s="12">
        <f t="shared" si="2"/>
        <v>44010.525999999998</v>
      </c>
      <c r="D33" s="19" t="str">
        <f t="shared" si="3"/>
        <v>vis</v>
      </c>
      <c r="E33" s="54">
        <f>VLOOKUP(C33,Active!C$21:E$973,3,FALSE)</f>
        <v>-665.99861512575774</v>
      </c>
      <c r="F33" s="9" t="s">
        <v>118</v>
      </c>
      <c r="G33" s="19" t="str">
        <f t="shared" si="4"/>
        <v>44010.526</v>
      </c>
      <c r="H33" s="12">
        <f t="shared" si="5"/>
        <v>-10198</v>
      </c>
      <c r="I33" s="55" t="s">
        <v>215</v>
      </c>
      <c r="J33" s="56" t="s">
        <v>216</v>
      </c>
      <c r="K33" s="55">
        <v>-10198</v>
      </c>
      <c r="L33" s="55" t="s">
        <v>147</v>
      </c>
      <c r="M33" s="56" t="s">
        <v>148</v>
      </c>
      <c r="N33" s="56"/>
      <c r="O33" s="57" t="s">
        <v>149</v>
      </c>
      <c r="P33" s="57" t="s">
        <v>209</v>
      </c>
    </row>
    <row r="34" spans="1:16" ht="12.75" customHeight="1" thickBot="1">
      <c r="A34" s="12" t="str">
        <f t="shared" si="0"/>
        <v> BBS 47 </v>
      </c>
      <c r="B34" s="9" t="str">
        <f t="shared" si="1"/>
        <v>I</v>
      </c>
      <c r="C34" s="12">
        <f t="shared" si="2"/>
        <v>44304.411</v>
      </c>
      <c r="D34" s="19" t="str">
        <f t="shared" si="3"/>
        <v>vis</v>
      </c>
      <c r="E34" s="54">
        <f>VLOOKUP(C34,Active!C$21:E$973,3,FALSE)</f>
        <v>-416.0024430951118</v>
      </c>
      <c r="F34" s="9" t="s">
        <v>118</v>
      </c>
      <c r="G34" s="19" t="str">
        <f t="shared" si="4"/>
        <v>44304.411</v>
      </c>
      <c r="H34" s="12">
        <f t="shared" si="5"/>
        <v>-9948</v>
      </c>
      <c r="I34" s="55" t="s">
        <v>217</v>
      </c>
      <c r="J34" s="56" t="s">
        <v>218</v>
      </c>
      <c r="K34" s="55">
        <v>-9948</v>
      </c>
      <c r="L34" s="55" t="s">
        <v>189</v>
      </c>
      <c r="M34" s="56" t="s">
        <v>148</v>
      </c>
      <c r="N34" s="56"/>
      <c r="O34" s="57" t="s">
        <v>149</v>
      </c>
      <c r="P34" s="57" t="s">
        <v>219</v>
      </c>
    </row>
    <row r="35" spans="1:16" ht="12.75" customHeight="1" thickBot="1">
      <c r="A35" s="12" t="str">
        <f t="shared" si="0"/>
        <v> BBS 47 </v>
      </c>
      <c r="B35" s="9" t="str">
        <f t="shared" si="1"/>
        <v>I</v>
      </c>
      <c r="C35" s="12">
        <f t="shared" si="2"/>
        <v>44344.383999999998</v>
      </c>
      <c r="D35" s="19" t="str">
        <f t="shared" si="3"/>
        <v>vis</v>
      </c>
      <c r="E35" s="54">
        <f>VLOOKUP(C35,Active!C$21:E$973,3,FALSE)</f>
        <v>-381.99901663720999</v>
      </c>
      <c r="F35" s="9" t="s">
        <v>118</v>
      </c>
      <c r="G35" s="19" t="str">
        <f t="shared" si="4"/>
        <v>44344.384</v>
      </c>
      <c r="H35" s="12">
        <f t="shared" si="5"/>
        <v>-9914</v>
      </c>
      <c r="I35" s="55" t="s">
        <v>220</v>
      </c>
      <c r="J35" s="56" t="s">
        <v>221</v>
      </c>
      <c r="K35" s="55">
        <v>-9914</v>
      </c>
      <c r="L35" s="55" t="s">
        <v>165</v>
      </c>
      <c r="M35" s="56" t="s">
        <v>148</v>
      </c>
      <c r="N35" s="56"/>
      <c r="O35" s="57" t="s">
        <v>149</v>
      </c>
      <c r="P35" s="57" t="s">
        <v>219</v>
      </c>
    </row>
    <row r="36" spans="1:16" ht="12.75" customHeight="1" thickBot="1">
      <c r="A36" s="12" t="str">
        <f t="shared" si="0"/>
        <v> BBS 48 </v>
      </c>
      <c r="B36" s="9" t="str">
        <f t="shared" si="1"/>
        <v>I</v>
      </c>
      <c r="C36" s="12">
        <f t="shared" si="2"/>
        <v>44371.440999999999</v>
      </c>
      <c r="D36" s="19" t="str">
        <f t="shared" si="3"/>
        <v>vis</v>
      </c>
      <c r="E36" s="54">
        <f>VLOOKUP(C36,Active!C$21:E$973,3,FALSE)</f>
        <v>-358.98271289039303</v>
      </c>
      <c r="F36" s="9" t="s">
        <v>118</v>
      </c>
      <c r="G36" s="19" t="str">
        <f t="shared" si="4"/>
        <v>44371.441</v>
      </c>
      <c r="H36" s="12">
        <f t="shared" si="5"/>
        <v>-9891</v>
      </c>
      <c r="I36" s="55" t="s">
        <v>222</v>
      </c>
      <c r="J36" s="56" t="s">
        <v>223</v>
      </c>
      <c r="K36" s="55">
        <v>-9891</v>
      </c>
      <c r="L36" s="55" t="s">
        <v>224</v>
      </c>
      <c r="M36" s="56" t="s">
        <v>148</v>
      </c>
      <c r="N36" s="56"/>
      <c r="O36" s="57" t="s">
        <v>149</v>
      </c>
      <c r="P36" s="57" t="s">
        <v>225</v>
      </c>
    </row>
    <row r="37" spans="1:16" ht="12.75" customHeight="1" thickBot="1">
      <c r="A37" s="12" t="str">
        <f t="shared" si="0"/>
        <v> BBS 48 </v>
      </c>
      <c r="B37" s="9" t="str">
        <f t="shared" si="1"/>
        <v>I</v>
      </c>
      <c r="C37" s="12">
        <f t="shared" si="2"/>
        <v>44385.517999999996</v>
      </c>
      <c r="D37" s="19" t="str">
        <f t="shared" si="3"/>
        <v>vis</v>
      </c>
      <c r="E37" s="54">
        <f>VLOOKUP(C37,Active!C$21:E$973,3,FALSE)</f>
        <v>-347.0079740855042</v>
      </c>
      <c r="F37" s="9" t="s">
        <v>118</v>
      </c>
      <c r="G37" s="19" t="str">
        <f t="shared" si="4"/>
        <v>44385.518</v>
      </c>
      <c r="H37" s="12">
        <f t="shared" si="5"/>
        <v>-9879</v>
      </c>
      <c r="I37" s="55" t="s">
        <v>226</v>
      </c>
      <c r="J37" s="56" t="s">
        <v>227</v>
      </c>
      <c r="K37" s="55">
        <v>-9879</v>
      </c>
      <c r="L37" s="55" t="s">
        <v>201</v>
      </c>
      <c r="M37" s="56" t="s">
        <v>148</v>
      </c>
      <c r="N37" s="56"/>
      <c r="O37" s="57" t="s">
        <v>149</v>
      </c>
      <c r="P37" s="57" t="s">
        <v>225</v>
      </c>
    </row>
    <row r="38" spans="1:16" ht="12.75" customHeight="1" thickBot="1">
      <c r="A38" s="12" t="str">
        <f t="shared" si="0"/>
        <v> BBS 49 </v>
      </c>
      <c r="B38" s="9" t="str">
        <f t="shared" si="1"/>
        <v>I</v>
      </c>
      <c r="C38" s="12">
        <f t="shared" si="2"/>
        <v>44458.406999999999</v>
      </c>
      <c r="D38" s="19" t="str">
        <f t="shared" si="3"/>
        <v>vis</v>
      </c>
      <c r="E38" s="54">
        <f>VLOOKUP(C38,Active!C$21:E$973,3,FALSE)</f>
        <v>-285.00422777949217</v>
      </c>
      <c r="F38" s="9" t="s">
        <v>118</v>
      </c>
      <c r="G38" s="19" t="str">
        <f t="shared" si="4"/>
        <v>44458.407</v>
      </c>
      <c r="H38" s="12">
        <f t="shared" si="5"/>
        <v>-9817</v>
      </c>
      <c r="I38" s="55" t="s">
        <v>228</v>
      </c>
      <c r="J38" s="56" t="s">
        <v>229</v>
      </c>
      <c r="K38" s="55">
        <v>-9817</v>
      </c>
      <c r="L38" s="55" t="s">
        <v>180</v>
      </c>
      <c r="M38" s="56" t="s">
        <v>148</v>
      </c>
      <c r="N38" s="56"/>
      <c r="O38" s="57" t="s">
        <v>149</v>
      </c>
      <c r="P38" s="57" t="s">
        <v>230</v>
      </c>
    </row>
    <row r="39" spans="1:16" ht="12.75" customHeight="1" thickBot="1">
      <c r="A39" s="12" t="str">
        <f t="shared" si="0"/>
        <v> BBS 52 </v>
      </c>
      <c r="B39" s="9" t="str">
        <f t="shared" si="1"/>
        <v>I</v>
      </c>
      <c r="C39" s="12">
        <f t="shared" si="2"/>
        <v>44633.571000000004</v>
      </c>
      <c r="D39" s="19" t="str">
        <f t="shared" si="3"/>
        <v>vis</v>
      </c>
      <c r="E39" s="54">
        <f>VLOOKUP(C39,Active!C$21:E$973,3,FALSE)</f>
        <v>-135.99924461404711</v>
      </c>
      <c r="F39" s="9" t="s">
        <v>118</v>
      </c>
      <c r="G39" s="19" t="str">
        <f t="shared" si="4"/>
        <v>44633.571</v>
      </c>
      <c r="H39" s="12">
        <f t="shared" si="5"/>
        <v>-9668</v>
      </c>
      <c r="I39" s="55" t="s">
        <v>231</v>
      </c>
      <c r="J39" s="56" t="s">
        <v>232</v>
      </c>
      <c r="K39" s="55">
        <v>-9668</v>
      </c>
      <c r="L39" s="55" t="s">
        <v>165</v>
      </c>
      <c r="M39" s="56" t="s">
        <v>148</v>
      </c>
      <c r="N39" s="56"/>
      <c r="O39" s="57" t="s">
        <v>149</v>
      </c>
      <c r="P39" s="57" t="s">
        <v>233</v>
      </c>
    </row>
    <row r="40" spans="1:16" ht="12.75" customHeight="1" thickBot="1">
      <c r="A40" s="12" t="str">
        <f t="shared" si="0"/>
        <v> BBS 53 </v>
      </c>
      <c r="B40" s="9" t="str">
        <f t="shared" si="1"/>
        <v>I</v>
      </c>
      <c r="C40" s="12">
        <f t="shared" si="2"/>
        <v>44680.601999999999</v>
      </c>
      <c r="D40" s="19" t="str">
        <f t="shared" si="3"/>
        <v>vis</v>
      </c>
      <c r="E40" s="54">
        <f>VLOOKUP(C40,Active!C$21:E$973,3,FALSE)</f>
        <v>-95.991860886493555</v>
      </c>
      <c r="F40" s="9" t="s">
        <v>118</v>
      </c>
      <c r="G40" s="19" t="str">
        <f t="shared" si="4"/>
        <v>44680.602</v>
      </c>
      <c r="H40" s="12">
        <f t="shared" si="5"/>
        <v>-9628</v>
      </c>
      <c r="I40" s="55" t="s">
        <v>234</v>
      </c>
      <c r="J40" s="56" t="s">
        <v>235</v>
      </c>
      <c r="K40" s="55">
        <v>-9628</v>
      </c>
      <c r="L40" s="55" t="s">
        <v>236</v>
      </c>
      <c r="M40" s="56" t="s">
        <v>148</v>
      </c>
      <c r="N40" s="56"/>
      <c r="O40" s="57" t="s">
        <v>149</v>
      </c>
      <c r="P40" s="57" t="s">
        <v>237</v>
      </c>
    </row>
    <row r="41" spans="1:16" ht="12.75" customHeight="1" thickBot="1">
      <c r="A41" s="12" t="str">
        <f t="shared" si="0"/>
        <v> BBS 54 </v>
      </c>
      <c r="B41" s="9" t="str">
        <f t="shared" si="1"/>
        <v>I</v>
      </c>
      <c r="C41" s="12">
        <f t="shared" si="2"/>
        <v>44707.625</v>
      </c>
      <c r="D41" s="19" t="str">
        <f t="shared" si="3"/>
        <v>vis</v>
      </c>
      <c r="E41" s="54">
        <f>VLOOKUP(C41,Active!C$21:E$973,3,FALSE)</f>
        <v>-73.004479574809196</v>
      </c>
      <c r="F41" s="9" t="s">
        <v>118</v>
      </c>
      <c r="G41" s="19" t="str">
        <f t="shared" si="4"/>
        <v>44707.625</v>
      </c>
      <c r="H41" s="12">
        <f t="shared" si="5"/>
        <v>-9605</v>
      </c>
      <c r="I41" s="55" t="s">
        <v>238</v>
      </c>
      <c r="J41" s="56" t="s">
        <v>239</v>
      </c>
      <c r="K41" s="55">
        <v>-9605</v>
      </c>
      <c r="L41" s="55" t="s">
        <v>180</v>
      </c>
      <c r="M41" s="56" t="s">
        <v>148</v>
      </c>
      <c r="N41" s="56"/>
      <c r="O41" s="57" t="s">
        <v>149</v>
      </c>
      <c r="P41" s="57" t="s">
        <v>240</v>
      </c>
    </row>
    <row r="42" spans="1:16" ht="12.75" customHeight="1" thickBot="1">
      <c r="A42" s="12" t="str">
        <f t="shared" si="0"/>
        <v> BBS 54 </v>
      </c>
      <c r="B42" s="9" t="str">
        <f t="shared" si="1"/>
        <v>I</v>
      </c>
      <c r="C42" s="12">
        <f t="shared" si="2"/>
        <v>44726.445</v>
      </c>
      <c r="D42" s="19" t="str">
        <f t="shared" si="3"/>
        <v>vis</v>
      </c>
      <c r="E42" s="54">
        <f>VLOOKUP(C42,Active!C$21:E$973,3,FALSE)</f>
        <v>-56.995061068874385</v>
      </c>
      <c r="F42" s="9" t="s">
        <v>118</v>
      </c>
      <c r="G42" s="19" t="str">
        <f t="shared" si="4"/>
        <v>44726.445</v>
      </c>
      <c r="H42" s="12">
        <f t="shared" si="5"/>
        <v>-9589</v>
      </c>
      <c r="I42" s="55" t="s">
        <v>241</v>
      </c>
      <c r="J42" s="56" t="s">
        <v>242</v>
      </c>
      <c r="K42" s="55">
        <v>-9589</v>
      </c>
      <c r="L42" s="55" t="s">
        <v>243</v>
      </c>
      <c r="M42" s="56" t="s">
        <v>148</v>
      </c>
      <c r="N42" s="56"/>
      <c r="O42" s="57" t="s">
        <v>149</v>
      </c>
      <c r="P42" s="57" t="s">
        <v>240</v>
      </c>
    </row>
    <row r="43" spans="1:16" ht="12.75" customHeight="1" thickBot="1">
      <c r="A43" s="12" t="str">
        <f t="shared" ref="A43:A74" si="6">P43</f>
        <v> BBS 54 </v>
      </c>
      <c r="B43" s="9" t="str">
        <f t="shared" ref="B43:B74" si="7">IF(H43=INT(H43),"I","II")</f>
        <v>I</v>
      </c>
      <c r="C43" s="12">
        <f t="shared" ref="C43:C74" si="8">1*G43</f>
        <v>44733.489000000001</v>
      </c>
      <c r="D43" s="19" t="str">
        <f t="shared" ref="D43:D74" si="9">VLOOKUP(F43,I$1:J$5,2,FALSE)</f>
        <v>vis</v>
      </c>
      <c r="E43" s="54">
        <f>VLOOKUP(C43,Active!C$21:E$973,3,FALSE)</f>
        <v>-51.003013037214792</v>
      </c>
      <c r="F43" s="9" t="s">
        <v>118</v>
      </c>
      <c r="G43" s="19" t="str">
        <f t="shared" ref="G43:G74" si="10">MID(I43,3,LEN(I43)-3)</f>
        <v>44733.489</v>
      </c>
      <c r="H43" s="12">
        <f t="shared" ref="H43:H74" si="11">1*K43</f>
        <v>-9583</v>
      </c>
      <c r="I43" s="55" t="s">
        <v>244</v>
      </c>
      <c r="J43" s="56" t="s">
        <v>245</v>
      </c>
      <c r="K43" s="55">
        <v>-9583</v>
      </c>
      <c r="L43" s="55" t="s">
        <v>189</v>
      </c>
      <c r="M43" s="56" t="s">
        <v>148</v>
      </c>
      <c r="N43" s="56"/>
      <c r="O43" s="57" t="s">
        <v>149</v>
      </c>
      <c r="P43" s="57" t="s">
        <v>240</v>
      </c>
    </row>
    <row r="44" spans="1:16" ht="12.75" customHeight="1" thickBot="1">
      <c r="A44" s="12" t="str">
        <f t="shared" si="6"/>
        <v> BBS 58 </v>
      </c>
      <c r="B44" s="9" t="str">
        <f t="shared" si="7"/>
        <v>I</v>
      </c>
      <c r="C44" s="12">
        <f t="shared" si="8"/>
        <v>45001.510999999999</v>
      </c>
      <c r="D44" s="19" t="str">
        <f t="shared" si="9"/>
        <v>vis</v>
      </c>
      <c r="E44" s="54">
        <f>VLOOKUP(C44,Active!C$21:E$973,3,FALSE)</f>
        <v>176.99254311569061</v>
      </c>
      <c r="F44" s="9" t="s">
        <v>118</v>
      </c>
      <c r="G44" s="19" t="str">
        <f t="shared" si="10"/>
        <v>45001.511</v>
      </c>
      <c r="H44" s="12">
        <f t="shared" si="11"/>
        <v>-9355</v>
      </c>
      <c r="I44" s="55" t="s">
        <v>250</v>
      </c>
      <c r="J44" s="56" t="s">
        <v>251</v>
      </c>
      <c r="K44" s="55">
        <v>-9355</v>
      </c>
      <c r="L44" s="55" t="s">
        <v>198</v>
      </c>
      <c r="M44" s="56" t="s">
        <v>148</v>
      </c>
      <c r="N44" s="56"/>
      <c r="O44" s="57" t="s">
        <v>149</v>
      </c>
      <c r="P44" s="57" t="s">
        <v>252</v>
      </c>
    </row>
    <row r="45" spans="1:16" ht="12.75" customHeight="1" thickBot="1">
      <c r="A45" s="12" t="str">
        <f t="shared" si="6"/>
        <v> BBS 59 </v>
      </c>
      <c r="B45" s="9" t="str">
        <f t="shared" si="7"/>
        <v>I</v>
      </c>
      <c r="C45" s="12">
        <f t="shared" si="8"/>
        <v>45028.56</v>
      </c>
      <c r="D45" s="19" t="str">
        <f t="shared" si="9"/>
        <v>vis</v>
      </c>
      <c r="E45" s="54">
        <f>VLOOKUP(C45,Active!C$21:E$973,3,FALSE)</f>
        <v>200.00204158365142</v>
      </c>
      <c r="F45" s="9" t="s">
        <v>118</v>
      </c>
      <c r="G45" s="19" t="str">
        <f t="shared" si="10"/>
        <v>45028.560</v>
      </c>
      <c r="H45" s="12">
        <f t="shared" si="11"/>
        <v>-9332</v>
      </c>
      <c r="I45" s="55" t="s">
        <v>253</v>
      </c>
      <c r="J45" s="56" t="s">
        <v>254</v>
      </c>
      <c r="K45" s="55">
        <v>-9332</v>
      </c>
      <c r="L45" s="55" t="s">
        <v>255</v>
      </c>
      <c r="M45" s="56" t="s">
        <v>148</v>
      </c>
      <c r="N45" s="56"/>
      <c r="O45" s="57" t="s">
        <v>149</v>
      </c>
      <c r="P45" s="57" t="s">
        <v>256</v>
      </c>
    </row>
    <row r="46" spans="1:16" ht="12.75" customHeight="1" thickBot="1">
      <c r="A46" s="12" t="str">
        <f t="shared" si="6"/>
        <v> BBS 59 </v>
      </c>
      <c r="B46" s="9" t="str">
        <f t="shared" si="7"/>
        <v>I</v>
      </c>
      <c r="C46" s="12">
        <f t="shared" si="8"/>
        <v>45054.434999999998</v>
      </c>
      <c r="D46" s="19" t="str">
        <f t="shared" si="9"/>
        <v>vis</v>
      </c>
      <c r="E46" s="54">
        <f>VLOOKUP(C46,Active!C$21:E$973,3,FALSE)</f>
        <v>222.01286537966999</v>
      </c>
      <c r="F46" s="9" t="s">
        <v>118</v>
      </c>
      <c r="G46" s="19" t="str">
        <f t="shared" si="10"/>
        <v>45054.435</v>
      </c>
      <c r="H46" s="12">
        <f t="shared" si="11"/>
        <v>-9310</v>
      </c>
      <c r="I46" s="55" t="s">
        <v>257</v>
      </c>
      <c r="J46" s="56" t="s">
        <v>258</v>
      </c>
      <c r="K46" s="55">
        <v>-9310</v>
      </c>
      <c r="L46" s="55" t="s">
        <v>259</v>
      </c>
      <c r="M46" s="56" t="s">
        <v>148</v>
      </c>
      <c r="N46" s="56"/>
      <c r="O46" s="57" t="s">
        <v>149</v>
      </c>
      <c r="P46" s="57" t="s">
        <v>256</v>
      </c>
    </row>
    <row r="47" spans="1:16" ht="12.75" customHeight="1" thickBot="1">
      <c r="A47" s="12" t="str">
        <f t="shared" si="6"/>
        <v> BBS 59 </v>
      </c>
      <c r="B47" s="9" t="str">
        <f t="shared" si="7"/>
        <v>I</v>
      </c>
      <c r="C47" s="12">
        <f t="shared" si="8"/>
        <v>45055.601999999999</v>
      </c>
      <c r="D47" s="19" t="str">
        <f t="shared" si="9"/>
        <v>vis</v>
      </c>
      <c r="E47" s="54">
        <f>VLOOKUP(C47,Active!C$21:E$973,3,FALSE)</f>
        <v>223.00558543261616</v>
      </c>
      <c r="F47" s="9" t="s">
        <v>118</v>
      </c>
      <c r="G47" s="19" t="str">
        <f t="shared" si="10"/>
        <v>45055.602</v>
      </c>
      <c r="H47" s="12">
        <f t="shared" si="11"/>
        <v>-9309</v>
      </c>
      <c r="I47" s="55" t="s">
        <v>260</v>
      </c>
      <c r="J47" s="56" t="s">
        <v>261</v>
      </c>
      <c r="K47" s="55">
        <v>-9309</v>
      </c>
      <c r="L47" s="55" t="s">
        <v>262</v>
      </c>
      <c r="M47" s="56" t="s">
        <v>148</v>
      </c>
      <c r="N47" s="56"/>
      <c r="O47" s="57" t="s">
        <v>149</v>
      </c>
      <c r="P47" s="57" t="s">
        <v>256</v>
      </c>
    </row>
    <row r="48" spans="1:16" ht="12.75" customHeight="1" thickBot="1">
      <c r="A48" s="12" t="str">
        <f t="shared" si="6"/>
        <v> BBS 60 </v>
      </c>
      <c r="B48" s="9" t="str">
        <f t="shared" si="7"/>
        <v>I</v>
      </c>
      <c r="C48" s="12">
        <f t="shared" si="8"/>
        <v>45061.47</v>
      </c>
      <c r="D48" s="19" t="str">
        <f t="shared" si="9"/>
        <v>vis</v>
      </c>
      <c r="E48" s="54">
        <f>VLOOKUP(C48,Active!C$21:E$973,3,FALSE)</f>
        <v>227.99725747261945</v>
      </c>
      <c r="F48" s="9" t="s">
        <v>118</v>
      </c>
      <c r="G48" s="19" t="str">
        <f t="shared" si="10"/>
        <v>45061.470</v>
      </c>
      <c r="H48" s="12">
        <f t="shared" si="11"/>
        <v>-9304</v>
      </c>
      <c r="I48" s="55" t="s">
        <v>263</v>
      </c>
      <c r="J48" s="56" t="s">
        <v>264</v>
      </c>
      <c r="K48" s="55">
        <v>-9304</v>
      </c>
      <c r="L48" s="55" t="s">
        <v>158</v>
      </c>
      <c r="M48" s="56" t="s">
        <v>148</v>
      </c>
      <c r="N48" s="56"/>
      <c r="O48" s="57" t="s">
        <v>149</v>
      </c>
      <c r="P48" s="57" t="s">
        <v>265</v>
      </c>
    </row>
    <row r="49" spans="1:16" ht="12.75" customHeight="1" thickBot="1">
      <c r="A49" s="12" t="str">
        <f t="shared" si="6"/>
        <v> BBS 60 </v>
      </c>
      <c r="B49" s="9" t="str">
        <f t="shared" si="7"/>
        <v>I</v>
      </c>
      <c r="C49" s="12">
        <f t="shared" si="8"/>
        <v>45075.588000000003</v>
      </c>
      <c r="D49" s="19" t="str">
        <f t="shared" si="9"/>
        <v>vis</v>
      </c>
      <c r="E49" s="54">
        <f>VLOOKUP(C49,Active!C$21:E$973,3,FALSE)</f>
        <v>240.00687333164319</v>
      </c>
      <c r="F49" s="9" t="s">
        <v>118</v>
      </c>
      <c r="G49" s="19" t="str">
        <f t="shared" si="10"/>
        <v>45075.588</v>
      </c>
      <c r="H49" s="12">
        <f t="shared" si="11"/>
        <v>-9292</v>
      </c>
      <c r="I49" s="55" t="s">
        <v>266</v>
      </c>
      <c r="J49" s="56" t="s">
        <v>267</v>
      </c>
      <c r="K49" s="55">
        <v>-9292</v>
      </c>
      <c r="L49" s="55" t="s">
        <v>268</v>
      </c>
      <c r="M49" s="56" t="s">
        <v>148</v>
      </c>
      <c r="N49" s="56"/>
      <c r="O49" s="57" t="s">
        <v>149</v>
      </c>
      <c r="P49" s="57" t="s">
        <v>265</v>
      </c>
    </row>
    <row r="50" spans="1:16" ht="12.75" customHeight="1" thickBot="1">
      <c r="A50" s="12" t="str">
        <f t="shared" si="6"/>
        <v> BBS 60 </v>
      </c>
      <c r="B50" s="9" t="str">
        <f t="shared" si="7"/>
        <v>I</v>
      </c>
      <c r="C50" s="12">
        <f t="shared" si="8"/>
        <v>45101.447</v>
      </c>
      <c r="D50" s="19" t="str">
        <f t="shared" si="9"/>
        <v>vis</v>
      </c>
      <c r="E50" s="54">
        <f>VLOOKUP(C50,Active!C$21:E$973,3,FALSE)</f>
        <v>262.00408656994938</v>
      </c>
      <c r="F50" s="9" t="s">
        <v>118</v>
      </c>
      <c r="G50" s="19" t="str">
        <f t="shared" si="10"/>
        <v>45101.447</v>
      </c>
      <c r="H50" s="12">
        <f t="shared" si="11"/>
        <v>-9270</v>
      </c>
      <c r="I50" s="55" t="s">
        <v>269</v>
      </c>
      <c r="J50" s="56" t="s">
        <v>270</v>
      </c>
      <c r="K50" s="55">
        <v>-9270</v>
      </c>
      <c r="L50" s="55" t="s">
        <v>243</v>
      </c>
      <c r="M50" s="56" t="s">
        <v>148</v>
      </c>
      <c r="N50" s="56"/>
      <c r="O50" s="57" t="s">
        <v>149</v>
      </c>
      <c r="P50" s="57" t="s">
        <v>265</v>
      </c>
    </row>
    <row r="51" spans="1:16" ht="12.75" customHeight="1" thickBot="1">
      <c r="A51" s="12" t="str">
        <f t="shared" si="6"/>
        <v> BBS 60 </v>
      </c>
      <c r="B51" s="9" t="str">
        <f t="shared" si="7"/>
        <v>I</v>
      </c>
      <c r="C51" s="12">
        <f t="shared" si="8"/>
        <v>45115.552000000003</v>
      </c>
      <c r="D51" s="19" t="str">
        <f t="shared" si="9"/>
        <v>vis</v>
      </c>
      <c r="E51" s="54">
        <f>VLOOKUP(C51,Active!C$21:E$973,3,FALSE)</f>
        <v>274.00264385083489</v>
      </c>
      <c r="F51" s="9" t="s">
        <v>118</v>
      </c>
      <c r="G51" s="19" t="str">
        <f t="shared" si="10"/>
        <v>45115.552</v>
      </c>
      <c r="H51" s="12">
        <f t="shared" si="11"/>
        <v>-9258</v>
      </c>
      <c r="I51" s="55" t="s">
        <v>271</v>
      </c>
      <c r="J51" s="56" t="s">
        <v>272</v>
      </c>
      <c r="K51" s="55">
        <v>-9258</v>
      </c>
      <c r="L51" s="55" t="s">
        <v>120</v>
      </c>
      <c r="M51" s="56" t="s">
        <v>148</v>
      </c>
      <c r="N51" s="56"/>
      <c r="O51" s="57" t="s">
        <v>149</v>
      </c>
      <c r="P51" s="57" t="s">
        <v>265</v>
      </c>
    </row>
    <row r="52" spans="1:16" ht="12.75" customHeight="1" thickBot="1">
      <c r="A52" s="12" t="str">
        <f t="shared" si="6"/>
        <v> BBS 61 </v>
      </c>
      <c r="B52" s="9" t="str">
        <f t="shared" si="7"/>
        <v>I</v>
      </c>
      <c r="C52" s="12">
        <f t="shared" si="8"/>
        <v>45141.402000000002</v>
      </c>
      <c r="D52" s="19" t="str">
        <f t="shared" si="9"/>
        <v>vis</v>
      </c>
      <c r="E52" s="54">
        <f>VLOOKUP(C52,Active!C$21:E$973,3,FALSE)</f>
        <v>295.9922011504309</v>
      </c>
      <c r="F52" s="9" t="s">
        <v>118</v>
      </c>
      <c r="G52" s="19" t="str">
        <f t="shared" si="10"/>
        <v>45141.402</v>
      </c>
      <c r="H52" s="12">
        <f t="shared" si="11"/>
        <v>-9236</v>
      </c>
      <c r="I52" s="55" t="s">
        <v>273</v>
      </c>
      <c r="J52" s="56" t="s">
        <v>274</v>
      </c>
      <c r="K52" s="55">
        <v>-9236</v>
      </c>
      <c r="L52" s="55" t="s">
        <v>198</v>
      </c>
      <c r="M52" s="56" t="s">
        <v>148</v>
      </c>
      <c r="N52" s="56"/>
      <c r="O52" s="57" t="s">
        <v>275</v>
      </c>
      <c r="P52" s="57" t="s">
        <v>276</v>
      </c>
    </row>
    <row r="53" spans="1:16" ht="12.75" customHeight="1" thickBot="1">
      <c r="A53" s="12" t="str">
        <f t="shared" si="6"/>
        <v> BBS 61 </v>
      </c>
      <c r="B53" s="9" t="str">
        <f t="shared" si="7"/>
        <v>I</v>
      </c>
      <c r="C53" s="12">
        <f t="shared" si="8"/>
        <v>45148.436000000002</v>
      </c>
      <c r="D53" s="19" t="str">
        <f t="shared" si="9"/>
        <v>vis</v>
      </c>
      <c r="E53" s="54">
        <f>VLOOKUP(C53,Active!C$21:E$973,3,FALSE)</f>
        <v>301.97574258352029</v>
      </c>
      <c r="F53" s="9" t="s">
        <v>118</v>
      </c>
      <c r="G53" s="19" t="str">
        <f t="shared" si="10"/>
        <v>45148.436</v>
      </c>
      <c r="H53" s="12">
        <f t="shared" si="11"/>
        <v>-9230</v>
      </c>
      <c r="I53" s="55" t="s">
        <v>277</v>
      </c>
      <c r="J53" s="56" t="s">
        <v>278</v>
      </c>
      <c r="K53" s="55">
        <v>-9230</v>
      </c>
      <c r="L53" s="55" t="s">
        <v>279</v>
      </c>
      <c r="M53" s="56" t="s">
        <v>148</v>
      </c>
      <c r="N53" s="56"/>
      <c r="O53" s="57" t="s">
        <v>280</v>
      </c>
      <c r="P53" s="57" t="s">
        <v>276</v>
      </c>
    </row>
    <row r="54" spans="1:16" ht="12.75" customHeight="1" thickBot="1">
      <c r="A54" s="12" t="str">
        <f t="shared" si="6"/>
        <v> BBS 64 </v>
      </c>
      <c r="B54" s="9" t="str">
        <f t="shared" si="7"/>
        <v>I</v>
      </c>
      <c r="C54" s="12">
        <f t="shared" si="8"/>
        <v>45356.536</v>
      </c>
      <c r="D54" s="19" t="str">
        <f t="shared" si="9"/>
        <v>vis</v>
      </c>
      <c r="E54" s="54">
        <f>VLOOKUP(C54,Active!C$21:E$973,3,FALSE)</f>
        <v>478.99805879420364</v>
      </c>
      <c r="F54" s="9" t="s">
        <v>118</v>
      </c>
      <c r="G54" s="19" t="str">
        <f t="shared" si="10"/>
        <v>45356.536</v>
      </c>
      <c r="H54" s="12">
        <f t="shared" si="11"/>
        <v>-9053</v>
      </c>
      <c r="I54" s="55" t="s">
        <v>281</v>
      </c>
      <c r="J54" s="56" t="s">
        <v>282</v>
      </c>
      <c r="K54" s="55">
        <v>-9053</v>
      </c>
      <c r="L54" s="55" t="s">
        <v>186</v>
      </c>
      <c r="M54" s="56" t="s">
        <v>148</v>
      </c>
      <c r="N54" s="56"/>
      <c r="O54" s="57" t="s">
        <v>149</v>
      </c>
      <c r="P54" s="57" t="s">
        <v>283</v>
      </c>
    </row>
    <row r="55" spans="1:16" ht="12.75" customHeight="1" thickBot="1">
      <c r="A55" s="12" t="str">
        <f t="shared" si="6"/>
        <v> BBS 65 </v>
      </c>
      <c r="B55" s="9" t="str">
        <f t="shared" si="7"/>
        <v>I</v>
      </c>
      <c r="C55" s="12">
        <f t="shared" si="8"/>
        <v>45383.576000000001</v>
      </c>
      <c r="D55" s="19" t="str">
        <f t="shared" si="9"/>
        <v>vis</v>
      </c>
      <c r="E55" s="54">
        <f>VLOOKUP(C55,Active!C$21:E$973,3,FALSE)</f>
        <v>501.99990132345431</v>
      </c>
      <c r="F55" s="9" t="s">
        <v>118</v>
      </c>
      <c r="G55" s="19" t="str">
        <f t="shared" si="10"/>
        <v>45383.576</v>
      </c>
      <c r="H55" s="12">
        <f t="shared" si="11"/>
        <v>-9030</v>
      </c>
      <c r="I55" s="55" t="s">
        <v>284</v>
      </c>
      <c r="J55" s="56" t="s">
        <v>285</v>
      </c>
      <c r="K55" s="55">
        <v>-9030</v>
      </c>
      <c r="L55" s="55" t="s">
        <v>165</v>
      </c>
      <c r="M55" s="56" t="s">
        <v>148</v>
      </c>
      <c r="N55" s="56"/>
      <c r="O55" s="57" t="s">
        <v>149</v>
      </c>
      <c r="P55" s="57" t="s">
        <v>286</v>
      </c>
    </row>
    <row r="56" spans="1:16" ht="12.75" customHeight="1" thickBot="1">
      <c r="A56" s="12" t="str">
        <f t="shared" si="6"/>
        <v> BBS 66 </v>
      </c>
      <c r="B56" s="9" t="str">
        <f t="shared" si="7"/>
        <v>I</v>
      </c>
      <c r="C56" s="12">
        <f t="shared" si="8"/>
        <v>45430.597999999998</v>
      </c>
      <c r="D56" s="19" t="str">
        <f t="shared" si="9"/>
        <v>vis</v>
      </c>
      <c r="E56" s="54">
        <f>VLOOKUP(C56,Active!C$21:E$973,3,FALSE)</f>
        <v>541.99962911229773</v>
      </c>
      <c r="F56" s="9" t="s">
        <v>118</v>
      </c>
      <c r="G56" s="19" t="str">
        <f t="shared" si="10"/>
        <v>45430.598</v>
      </c>
      <c r="H56" s="12">
        <f t="shared" si="11"/>
        <v>-8990</v>
      </c>
      <c r="I56" s="55" t="s">
        <v>287</v>
      </c>
      <c r="J56" s="56" t="s">
        <v>288</v>
      </c>
      <c r="K56" s="55">
        <v>-8990</v>
      </c>
      <c r="L56" s="55" t="s">
        <v>165</v>
      </c>
      <c r="M56" s="56" t="s">
        <v>148</v>
      </c>
      <c r="N56" s="56"/>
      <c r="O56" s="57" t="s">
        <v>149</v>
      </c>
      <c r="P56" s="57" t="s">
        <v>289</v>
      </c>
    </row>
    <row r="57" spans="1:16" ht="12.75" customHeight="1" thickBot="1">
      <c r="A57" s="12" t="str">
        <f t="shared" si="6"/>
        <v> BBS 67 </v>
      </c>
      <c r="B57" s="9" t="str">
        <f t="shared" si="7"/>
        <v>I</v>
      </c>
      <c r="C57" s="12">
        <f t="shared" si="8"/>
        <v>45490.538999999997</v>
      </c>
      <c r="D57" s="19" t="str">
        <f t="shared" si="9"/>
        <v>vis</v>
      </c>
      <c r="E57" s="54">
        <f>VLOOKUP(C57,Active!C$21:E$973,3,FALSE)</f>
        <v>592.9890315918002</v>
      </c>
      <c r="F57" s="9" t="s">
        <v>118</v>
      </c>
      <c r="G57" s="19" t="str">
        <f t="shared" si="10"/>
        <v>45490.539</v>
      </c>
      <c r="H57" s="12">
        <f t="shared" si="11"/>
        <v>-8939</v>
      </c>
      <c r="I57" s="55" t="s">
        <v>290</v>
      </c>
      <c r="J57" s="56" t="s">
        <v>291</v>
      </c>
      <c r="K57" s="55">
        <v>-8939</v>
      </c>
      <c r="L57" s="55" t="s">
        <v>141</v>
      </c>
      <c r="M57" s="56" t="s">
        <v>148</v>
      </c>
      <c r="N57" s="56"/>
      <c r="O57" s="57" t="s">
        <v>149</v>
      </c>
      <c r="P57" s="57" t="s">
        <v>292</v>
      </c>
    </row>
    <row r="58" spans="1:16" ht="12.75" customHeight="1" thickBot="1">
      <c r="A58" s="12" t="str">
        <f t="shared" si="6"/>
        <v> BBS 70 </v>
      </c>
      <c r="B58" s="9" t="str">
        <f t="shared" si="7"/>
        <v>I</v>
      </c>
      <c r="C58" s="12">
        <f t="shared" si="8"/>
        <v>45711.548999999999</v>
      </c>
      <c r="D58" s="19" t="str">
        <f t="shared" si="9"/>
        <v>vis</v>
      </c>
      <c r="E58" s="54">
        <f>VLOOKUP(C58,Active!C$21:E$973,3,FALSE)</f>
        <v>780.99336655443244</v>
      </c>
      <c r="F58" s="9" t="s">
        <v>118</v>
      </c>
      <c r="G58" s="19" t="str">
        <f t="shared" si="10"/>
        <v>45711.549</v>
      </c>
      <c r="H58" s="12">
        <f t="shared" si="11"/>
        <v>-8751</v>
      </c>
      <c r="I58" s="55" t="s">
        <v>293</v>
      </c>
      <c r="J58" s="56" t="s">
        <v>294</v>
      </c>
      <c r="K58" s="55">
        <v>-8751</v>
      </c>
      <c r="L58" s="55" t="s">
        <v>155</v>
      </c>
      <c r="M58" s="56" t="s">
        <v>148</v>
      </c>
      <c r="N58" s="56"/>
      <c r="O58" s="57" t="s">
        <v>149</v>
      </c>
      <c r="P58" s="57" t="s">
        <v>295</v>
      </c>
    </row>
    <row r="59" spans="1:16" ht="12.75" customHeight="1" thickBot="1">
      <c r="A59" s="12" t="str">
        <f t="shared" si="6"/>
        <v> BBS 71 </v>
      </c>
      <c r="B59" s="9" t="str">
        <f t="shared" si="7"/>
        <v>I</v>
      </c>
      <c r="C59" s="12">
        <f t="shared" si="8"/>
        <v>45764.453000000001</v>
      </c>
      <c r="D59" s="19" t="str">
        <f t="shared" si="9"/>
        <v>vis</v>
      </c>
      <c r="E59" s="54">
        <f>VLOOKUP(C59,Active!C$21:E$973,3,FALSE)</f>
        <v>825.99667562127752</v>
      </c>
      <c r="F59" s="9" t="s">
        <v>118</v>
      </c>
      <c r="G59" s="19" t="str">
        <f t="shared" si="10"/>
        <v>45764.453</v>
      </c>
      <c r="H59" s="12">
        <f t="shared" si="11"/>
        <v>-8706</v>
      </c>
      <c r="I59" s="55" t="s">
        <v>296</v>
      </c>
      <c r="J59" s="56" t="s">
        <v>297</v>
      </c>
      <c r="K59" s="55">
        <v>-8706</v>
      </c>
      <c r="L59" s="55" t="s">
        <v>158</v>
      </c>
      <c r="M59" s="56" t="s">
        <v>148</v>
      </c>
      <c r="N59" s="56"/>
      <c r="O59" s="57" t="s">
        <v>149</v>
      </c>
      <c r="P59" s="57" t="s">
        <v>298</v>
      </c>
    </row>
    <row r="60" spans="1:16" ht="12.75" customHeight="1" thickBot="1">
      <c r="A60" s="12" t="str">
        <f t="shared" si="6"/>
        <v> BBS 71 </v>
      </c>
      <c r="B60" s="9" t="str">
        <f t="shared" si="7"/>
        <v>I</v>
      </c>
      <c r="C60" s="12">
        <f t="shared" si="8"/>
        <v>45765.64</v>
      </c>
      <c r="D60" s="19" t="str">
        <f t="shared" si="9"/>
        <v>vis</v>
      </c>
      <c r="E60" s="54">
        <f>VLOOKUP(C60,Active!C$21:E$973,3,FALSE)</f>
        <v>827.00640887135796</v>
      </c>
      <c r="F60" s="9" t="s">
        <v>118</v>
      </c>
      <c r="G60" s="19" t="str">
        <f t="shared" si="10"/>
        <v>45765.640</v>
      </c>
      <c r="H60" s="12">
        <f t="shared" si="11"/>
        <v>-8705</v>
      </c>
      <c r="I60" s="55" t="s">
        <v>299</v>
      </c>
      <c r="J60" s="56" t="s">
        <v>300</v>
      </c>
      <c r="K60" s="55">
        <v>-8705</v>
      </c>
      <c r="L60" s="55" t="s">
        <v>236</v>
      </c>
      <c r="M60" s="56" t="s">
        <v>148</v>
      </c>
      <c r="N60" s="56"/>
      <c r="O60" s="57" t="s">
        <v>149</v>
      </c>
      <c r="P60" s="57" t="s">
        <v>298</v>
      </c>
    </row>
    <row r="61" spans="1:16" ht="12.75" customHeight="1" thickBot="1">
      <c r="A61" s="12" t="str">
        <f t="shared" si="6"/>
        <v> BBS 72 </v>
      </c>
      <c r="B61" s="9" t="str">
        <f t="shared" si="7"/>
        <v>I</v>
      </c>
      <c r="C61" s="12">
        <f t="shared" si="8"/>
        <v>45871.432999999997</v>
      </c>
      <c r="D61" s="19" t="str">
        <f t="shared" si="9"/>
        <v>vis</v>
      </c>
      <c r="E61" s="54">
        <f>VLOOKUP(C61,Active!C$21:E$973,3,FALSE)</f>
        <v>917.00026710718964</v>
      </c>
      <c r="F61" s="9" t="s">
        <v>118</v>
      </c>
      <c r="G61" s="19" t="str">
        <f t="shared" si="10"/>
        <v>45871.433</v>
      </c>
      <c r="H61" s="12">
        <f t="shared" si="11"/>
        <v>-8615</v>
      </c>
      <c r="I61" s="55" t="s">
        <v>301</v>
      </c>
      <c r="J61" s="56" t="s">
        <v>302</v>
      </c>
      <c r="K61" s="55">
        <v>-8615</v>
      </c>
      <c r="L61" s="55" t="s">
        <v>255</v>
      </c>
      <c r="M61" s="56" t="s">
        <v>148</v>
      </c>
      <c r="N61" s="56"/>
      <c r="O61" s="57" t="s">
        <v>149</v>
      </c>
      <c r="P61" s="57" t="s">
        <v>303</v>
      </c>
    </row>
    <row r="62" spans="1:16" ht="12.75" customHeight="1" thickBot="1">
      <c r="A62" s="12" t="str">
        <f t="shared" si="6"/>
        <v> BBS 75 </v>
      </c>
      <c r="B62" s="9" t="str">
        <f t="shared" si="7"/>
        <v>I</v>
      </c>
      <c r="C62" s="12">
        <f t="shared" si="8"/>
        <v>46060.697999999997</v>
      </c>
      <c r="D62" s="19" t="str">
        <f t="shared" si="9"/>
        <v>vis</v>
      </c>
      <c r="E62" s="54">
        <f>VLOOKUP(C62,Active!C$21:E$973,3,FALSE)</f>
        <v>1078.0004049140859</v>
      </c>
      <c r="F62" s="9" t="s">
        <v>118</v>
      </c>
      <c r="G62" s="19" t="str">
        <f t="shared" si="10"/>
        <v>46060.698</v>
      </c>
      <c r="H62" s="12">
        <f t="shared" si="11"/>
        <v>-8454</v>
      </c>
      <c r="I62" s="55" t="s">
        <v>304</v>
      </c>
      <c r="J62" s="56" t="s">
        <v>305</v>
      </c>
      <c r="K62" s="55">
        <v>-8454</v>
      </c>
      <c r="L62" s="55" t="s">
        <v>255</v>
      </c>
      <c r="M62" s="56" t="s">
        <v>148</v>
      </c>
      <c r="N62" s="56"/>
      <c r="O62" s="57" t="s">
        <v>149</v>
      </c>
      <c r="P62" s="57" t="s">
        <v>306</v>
      </c>
    </row>
    <row r="63" spans="1:16" ht="12.75" customHeight="1" thickBot="1">
      <c r="A63" s="12" t="str">
        <f t="shared" si="6"/>
        <v> BBS 76 </v>
      </c>
      <c r="B63" s="9" t="str">
        <f t="shared" si="7"/>
        <v>I</v>
      </c>
      <c r="C63" s="12">
        <f t="shared" si="8"/>
        <v>46100.665000000001</v>
      </c>
      <c r="D63" s="19" t="str">
        <f t="shared" si="9"/>
        <v>vis</v>
      </c>
      <c r="E63" s="54">
        <f>VLOOKUP(C63,Active!C$21:E$973,3,FALSE)</f>
        <v>1111.9987274128518</v>
      </c>
      <c r="F63" s="9" t="s">
        <v>118</v>
      </c>
      <c r="G63" s="19" t="str">
        <f t="shared" si="10"/>
        <v>46100.665</v>
      </c>
      <c r="H63" s="12">
        <f t="shared" si="11"/>
        <v>-8420</v>
      </c>
      <c r="I63" s="55" t="s">
        <v>307</v>
      </c>
      <c r="J63" s="56" t="s">
        <v>308</v>
      </c>
      <c r="K63" s="55">
        <v>-8420</v>
      </c>
      <c r="L63" s="55" t="s">
        <v>214</v>
      </c>
      <c r="M63" s="56" t="s">
        <v>148</v>
      </c>
      <c r="N63" s="56"/>
      <c r="O63" s="57" t="s">
        <v>149</v>
      </c>
      <c r="P63" s="57" t="s">
        <v>309</v>
      </c>
    </row>
    <row r="64" spans="1:16" ht="12.75" customHeight="1" thickBot="1">
      <c r="A64" s="12" t="str">
        <f t="shared" si="6"/>
        <v> BBS 77 </v>
      </c>
      <c r="B64" s="9" t="str">
        <f t="shared" si="7"/>
        <v>I</v>
      </c>
      <c r="C64" s="12">
        <f t="shared" si="8"/>
        <v>46199.413999999997</v>
      </c>
      <c r="D64" s="19" t="str">
        <f t="shared" si="9"/>
        <v>vis</v>
      </c>
      <c r="E64" s="54">
        <f>VLOOKUP(C64,Active!C$21:E$973,3,FALSE)</f>
        <v>1196.0005376170238</v>
      </c>
      <c r="F64" s="9" t="s">
        <v>118</v>
      </c>
      <c r="G64" s="19" t="str">
        <f t="shared" si="10"/>
        <v>46199.414</v>
      </c>
      <c r="H64" s="12">
        <f t="shared" si="11"/>
        <v>-8336</v>
      </c>
      <c r="I64" s="55" t="s">
        <v>310</v>
      </c>
      <c r="J64" s="56" t="s">
        <v>311</v>
      </c>
      <c r="K64" s="55">
        <v>-8336</v>
      </c>
      <c r="L64" s="55" t="s">
        <v>120</v>
      </c>
      <c r="M64" s="56" t="s">
        <v>148</v>
      </c>
      <c r="N64" s="56"/>
      <c r="O64" s="57" t="s">
        <v>149</v>
      </c>
      <c r="P64" s="57" t="s">
        <v>312</v>
      </c>
    </row>
    <row r="65" spans="1:16" ht="12.75" customHeight="1" thickBot="1">
      <c r="A65" s="12" t="str">
        <f t="shared" si="6"/>
        <v> BBS 77 </v>
      </c>
      <c r="B65" s="9" t="str">
        <f t="shared" si="7"/>
        <v>I</v>
      </c>
      <c r="C65" s="12">
        <f t="shared" si="8"/>
        <v>46286.402000000002</v>
      </c>
      <c r="D65" s="19" t="str">
        <f t="shared" si="9"/>
        <v>vis</v>
      </c>
      <c r="E65" s="54">
        <f>VLOOKUP(C65,Active!C$21:E$973,3,FALSE)</f>
        <v>1269.9977372447793</v>
      </c>
      <c r="F65" s="9" t="s">
        <v>118</v>
      </c>
      <c r="G65" s="19" t="str">
        <f t="shared" si="10"/>
        <v>46286.402</v>
      </c>
      <c r="H65" s="12">
        <f t="shared" si="11"/>
        <v>-8262</v>
      </c>
      <c r="I65" s="55" t="s">
        <v>313</v>
      </c>
      <c r="J65" s="56" t="s">
        <v>314</v>
      </c>
      <c r="K65" s="55">
        <v>-8262</v>
      </c>
      <c r="L65" s="55" t="s">
        <v>165</v>
      </c>
      <c r="M65" s="56" t="s">
        <v>148</v>
      </c>
      <c r="N65" s="56"/>
      <c r="O65" s="57" t="s">
        <v>149</v>
      </c>
      <c r="P65" s="57" t="s">
        <v>312</v>
      </c>
    </row>
    <row r="66" spans="1:16" ht="12.75" customHeight="1" thickBot="1">
      <c r="A66" s="12" t="str">
        <f t="shared" si="6"/>
        <v> BBS 80 </v>
      </c>
      <c r="B66" s="9" t="str">
        <f t="shared" si="7"/>
        <v>I</v>
      </c>
      <c r="C66" s="12">
        <f t="shared" si="8"/>
        <v>46554.421000000002</v>
      </c>
      <c r="D66" s="19" t="str">
        <f t="shared" si="9"/>
        <v>vis</v>
      </c>
      <c r="E66" s="54">
        <f>VLOOKUP(C66,Active!C$21:E$973,3,FALSE)</f>
        <v>1497.9907414181166</v>
      </c>
      <c r="F66" s="9" t="s">
        <v>118</v>
      </c>
      <c r="G66" s="19" t="str">
        <f t="shared" si="10"/>
        <v>46554.421</v>
      </c>
      <c r="H66" s="12">
        <f t="shared" si="11"/>
        <v>-8034</v>
      </c>
      <c r="I66" s="55" t="s">
        <v>315</v>
      </c>
      <c r="J66" s="56" t="s">
        <v>316</v>
      </c>
      <c r="K66" s="55">
        <v>-8034</v>
      </c>
      <c r="L66" s="55" t="s">
        <v>317</v>
      </c>
      <c r="M66" s="56" t="s">
        <v>148</v>
      </c>
      <c r="N66" s="56"/>
      <c r="O66" s="57" t="s">
        <v>149</v>
      </c>
      <c r="P66" s="57" t="s">
        <v>318</v>
      </c>
    </row>
    <row r="67" spans="1:16" ht="12.75" customHeight="1" thickBot="1">
      <c r="A67" s="12" t="str">
        <f t="shared" si="6"/>
        <v> BBS 82 </v>
      </c>
      <c r="B67" s="9" t="str">
        <f t="shared" si="7"/>
        <v>I</v>
      </c>
      <c r="C67" s="12">
        <f t="shared" si="8"/>
        <v>46763.675999999999</v>
      </c>
      <c r="D67" s="19" t="str">
        <f t="shared" si="9"/>
        <v>vis</v>
      </c>
      <c r="E67" s="54">
        <f>VLOOKUP(C67,Active!C$21:E$973,3,FALSE)</f>
        <v>1675.9955697634618</v>
      </c>
      <c r="F67" s="9" t="s">
        <v>118</v>
      </c>
      <c r="G67" s="19" t="str">
        <f t="shared" si="10"/>
        <v>46763.676</v>
      </c>
      <c r="H67" s="12">
        <f t="shared" si="11"/>
        <v>-7856</v>
      </c>
      <c r="I67" s="55" t="s">
        <v>319</v>
      </c>
      <c r="J67" s="56" t="s">
        <v>320</v>
      </c>
      <c r="K67" s="55">
        <v>-7856</v>
      </c>
      <c r="L67" s="55" t="s">
        <v>186</v>
      </c>
      <c r="M67" s="56" t="s">
        <v>148</v>
      </c>
      <c r="N67" s="56"/>
      <c r="O67" s="57" t="s">
        <v>149</v>
      </c>
      <c r="P67" s="57" t="s">
        <v>321</v>
      </c>
    </row>
    <row r="68" spans="1:16" ht="12.75" customHeight="1" thickBot="1">
      <c r="A68" s="12" t="str">
        <f t="shared" si="6"/>
        <v> BBS 84 </v>
      </c>
      <c r="B68" s="9" t="str">
        <f t="shared" si="7"/>
        <v>I</v>
      </c>
      <c r="C68" s="12">
        <f t="shared" si="8"/>
        <v>46976.457000000002</v>
      </c>
      <c r="D68" s="19" t="str">
        <f t="shared" si="9"/>
        <v>vis</v>
      </c>
      <c r="E68" s="54">
        <f>VLOOKUP(C68,Active!C$21:E$973,3,FALSE)</f>
        <v>1856.9998247640681</v>
      </c>
      <c r="F68" s="9" t="s">
        <v>118</v>
      </c>
      <c r="G68" s="19" t="str">
        <f t="shared" si="10"/>
        <v>46976.457</v>
      </c>
      <c r="H68" s="12">
        <f t="shared" si="11"/>
        <v>-7675</v>
      </c>
      <c r="I68" s="55" t="s">
        <v>326</v>
      </c>
      <c r="J68" s="56" t="s">
        <v>327</v>
      </c>
      <c r="K68" s="55">
        <v>-7675</v>
      </c>
      <c r="L68" s="55" t="s">
        <v>328</v>
      </c>
      <c r="M68" s="56" t="s">
        <v>148</v>
      </c>
      <c r="N68" s="56"/>
      <c r="O68" s="57" t="s">
        <v>149</v>
      </c>
      <c r="P68" s="57" t="s">
        <v>329</v>
      </c>
    </row>
    <row r="69" spans="1:16" ht="12.75" customHeight="1" thickBot="1">
      <c r="A69" s="12" t="str">
        <f t="shared" si="6"/>
        <v> BBS 86 </v>
      </c>
      <c r="B69" s="9" t="str">
        <f t="shared" si="7"/>
        <v>I</v>
      </c>
      <c r="C69" s="12">
        <f t="shared" si="8"/>
        <v>47158.659</v>
      </c>
      <c r="D69" s="19" t="str">
        <f t="shared" si="9"/>
        <v>vis</v>
      </c>
      <c r="E69" s="54">
        <f>VLOOKUP(C69,Active!C$21:E$973,3,FALSE)</f>
        <v>2011.9917520020244</v>
      </c>
      <c r="F69" s="9" t="str">
        <f>LEFT(M69,1)</f>
        <v>V</v>
      </c>
      <c r="G69" s="19" t="str">
        <f t="shared" si="10"/>
        <v>47158.659</v>
      </c>
      <c r="H69" s="12">
        <f t="shared" si="11"/>
        <v>-7520</v>
      </c>
      <c r="I69" s="55" t="s">
        <v>330</v>
      </c>
      <c r="J69" s="56" t="s">
        <v>331</v>
      </c>
      <c r="K69" s="55">
        <v>-7520</v>
      </c>
      <c r="L69" s="55" t="s">
        <v>161</v>
      </c>
      <c r="M69" s="56" t="s">
        <v>148</v>
      </c>
      <c r="N69" s="56"/>
      <c r="O69" s="57" t="s">
        <v>149</v>
      </c>
      <c r="P69" s="57" t="s">
        <v>332</v>
      </c>
    </row>
    <row r="70" spans="1:16" ht="12.75" customHeight="1" thickBot="1">
      <c r="A70" s="12" t="str">
        <f t="shared" si="6"/>
        <v> BBS 88 </v>
      </c>
      <c r="B70" s="9" t="str">
        <f t="shared" si="7"/>
        <v>I</v>
      </c>
      <c r="C70" s="12">
        <f t="shared" si="8"/>
        <v>47250.38</v>
      </c>
      <c r="D70" s="19" t="str">
        <f t="shared" si="9"/>
        <v>vis</v>
      </c>
      <c r="E70" s="54">
        <f>VLOOKUP(C70,Active!C$21:E$973,3,FALSE)</f>
        <v>2090.0151247322492</v>
      </c>
      <c r="F70" s="9" t="str">
        <f>LEFT(M70,1)</f>
        <v>V</v>
      </c>
      <c r="G70" s="19" t="str">
        <f t="shared" si="10"/>
        <v>47250.380</v>
      </c>
      <c r="H70" s="12">
        <f t="shared" si="11"/>
        <v>-7442</v>
      </c>
      <c r="I70" s="55" t="s">
        <v>333</v>
      </c>
      <c r="J70" s="56" t="s">
        <v>334</v>
      </c>
      <c r="K70" s="55">
        <v>-7442</v>
      </c>
      <c r="L70" s="55" t="s">
        <v>335</v>
      </c>
      <c r="M70" s="56" t="s">
        <v>148</v>
      </c>
      <c r="N70" s="56"/>
      <c r="O70" s="57" t="s">
        <v>149</v>
      </c>
      <c r="P70" s="57" t="s">
        <v>336</v>
      </c>
    </row>
    <row r="71" spans="1:16" ht="12.75" customHeight="1" thickBot="1">
      <c r="A71" s="12" t="str">
        <f t="shared" si="6"/>
        <v> BBS 91 </v>
      </c>
      <c r="B71" s="9" t="str">
        <f t="shared" si="7"/>
        <v>I</v>
      </c>
      <c r="C71" s="12">
        <f t="shared" si="8"/>
        <v>47605.373</v>
      </c>
      <c r="D71" s="19" t="str">
        <f t="shared" si="9"/>
        <v>vis</v>
      </c>
      <c r="E71" s="54">
        <f>VLOOKUP(C71,Active!C$21:E$973,3,FALSE)</f>
        <v>2391.9934192953438</v>
      </c>
      <c r="F71" s="9" t="str">
        <f>LEFT(M71,1)</f>
        <v>V</v>
      </c>
      <c r="G71" s="19" t="str">
        <f t="shared" si="10"/>
        <v>47605.373</v>
      </c>
      <c r="H71" s="12">
        <f t="shared" si="11"/>
        <v>-7140</v>
      </c>
      <c r="I71" s="55" t="s">
        <v>337</v>
      </c>
      <c r="J71" s="56" t="s">
        <v>338</v>
      </c>
      <c r="K71" s="55">
        <v>-7140</v>
      </c>
      <c r="L71" s="55" t="s">
        <v>158</v>
      </c>
      <c r="M71" s="56" t="s">
        <v>148</v>
      </c>
      <c r="N71" s="56"/>
      <c r="O71" s="57" t="s">
        <v>149</v>
      </c>
      <c r="P71" s="57" t="s">
        <v>339</v>
      </c>
    </row>
    <row r="72" spans="1:16" ht="12.75" customHeight="1" thickBot="1">
      <c r="A72" s="12" t="str">
        <f t="shared" si="6"/>
        <v> BBS 94 </v>
      </c>
      <c r="B72" s="9" t="str">
        <f t="shared" si="7"/>
        <v>I</v>
      </c>
      <c r="C72" s="12">
        <f t="shared" si="8"/>
        <v>47947.455999999998</v>
      </c>
      <c r="D72" s="19" t="str">
        <f t="shared" si="9"/>
        <v>vis</v>
      </c>
      <c r="E72" s="54">
        <f>VLOOKUP(C72,Active!C$21:E$973,3,FALSE)</f>
        <v>2682.9896951064893</v>
      </c>
      <c r="F72" s="9" t="s">
        <v>118</v>
      </c>
      <c r="G72" s="19" t="str">
        <f t="shared" si="10"/>
        <v>47947.456</v>
      </c>
      <c r="H72" s="12">
        <f t="shared" si="11"/>
        <v>-6849</v>
      </c>
      <c r="I72" s="55" t="s">
        <v>346</v>
      </c>
      <c r="J72" s="56" t="s">
        <v>347</v>
      </c>
      <c r="K72" s="55">
        <v>-6849</v>
      </c>
      <c r="L72" s="55" t="s">
        <v>180</v>
      </c>
      <c r="M72" s="56" t="s">
        <v>148</v>
      </c>
      <c r="N72" s="56"/>
      <c r="O72" s="57" t="s">
        <v>149</v>
      </c>
      <c r="P72" s="57" t="s">
        <v>348</v>
      </c>
    </row>
    <row r="73" spans="1:16" ht="12.75" customHeight="1" thickBot="1">
      <c r="A73" s="12" t="str">
        <f t="shared" si="6"/>
        <v> BBS 97 </v>
      </c>
      <c r="B73" s="9" t="str">
        <f t="shared" si="7"/>
        <v>I</v>
      </c>
      <c r="C73" s="12">
        <f t="shared" si="8"/>
        <v>48329.525000000001</v>
      </c>
      <c r="D73" s="19" t="str">
        <f t="shared" si="9"/>
        <v>vis</v>
      </c>
      <c r="E73" s="54">
        <f>VLOOKUP(C73,Active!C$21:E$973,3,FALSE)</f>
        <v>3008.000455953681</v>
      </c>
      <c r="F73" s="9" t="s">
        <v>118</v>
      </c>
      <c r="G73" s="19" t="str">
        <f t="shared" si="10"/>
        <v>48329.525</v>
      </c>
      <c r="H73" s="12">
        <f t="shared" si="11"/>
        <v>-6524</v>
      </c>
      <c r="I73" s="55" t="s">
        <v>349</v>
      </c>
      <c r="J73" s="56" t="s">
        <v>350</v>
      </c>
      <c r="K73" s="55">
        <v>-6524</v>
      </c>
      <c r="L73" s="55" t="s">
        <v>351</v>
      </c>
      <c r="M73" s="56" t="s">
        <v>148</v>
      </c>
      <c r="N73" s="56"/>
      <c r="O73" s="57" t="s">
        <v>149</v>
      </c>
      <c r="P73" s="57" t="s">
        <v>352</v>
      </c>
    </row>
    <row r="74" spans="1:16" ht="12.75" customHeight="1" thickBot="1">
      <c r="A74" s="12" t="str">
        <f t="shared" si="6"/>
        <v> BBS 98 </v>
      </c>
      <c r="B74" s="9" t="str">
        <f t="shared" si="7"/>
        <v>I</v>
      </c>
      <c r="C74" s="12">
        <f t="shared" si="8"/>
        <v>48429.447</v>
      </c>
      <c r="D74" s="19" t="str">
        <f t="shared" si="9"/>
        <v>vis</v>
      </c>
      <c r="E74" s="54">
        <f>VLOOKUP(C74,Active!C$21:E$973,3,FALSE)</f>
        <v>3093.0000901699418</v>
      </c>
      <c r="F74" s="9" t="s">
        <v>118</v>
      </c>
      <c r="G74" s="19" t="str">
        <f t="shared" si="10"/>
        <v>48429.447</v>
      </c>
      <c r="H74" s="12">
        <f t="shared" si="11"/>
        <v>-6439</v>
      </c>
      <c r="I74" s="55" t="s">
        <v>353</v>
      </c>
      <c r="J74" s="56" t="s">
        <v>354</v>
      </c>
      <c r="K74" s="55">
        <v>-6439</v>
      </c>
      <c r="L74" s="55" t="s">
        <v>351</v>
      </c>
      <c r="M74" s="56" t="s">
        <v>148</v>
      </c>
      <c r="N74" s="56"/>
      <c r="O74" s="57" t="s">
        <v>149</v>
      </c>
      <c r="P74" s="57" t="s">
        <v>355</v>
      </c>
    </row>
    <row r="75" spans="1:16" ht="12.75" customHeight="1" thickBot="1">
      <c r="A75" s="12" t="str">
        <f t="shared" ref="A75:A110" si="12">P75</f>
        <v> BBS 100 </v>
      </c>
      <c r="B75" s="9" t="str">
        <f t="shared" ref="B75:B110" si="13">IF(H75=INT(H75),"I","II")</f>
        <v>I</v>
      </c>
      <c r="C75" s="12">
        <f t="shared" ref="C75:C110" si="14">1*G75</f>
        <v>48683.366999999998</v>
      </c>
      <c r="D75" s="19" t="str">
        <f t="shared" ref="D75:D110" si="15">VLOOKUP(F75,I$1:J$5,2,FALSE)</f>
        <v>vis</v>
      </c>
      <c r="E75" s="54">
        <f>VLOOKUP(C75,Active!C$21:E$973,3,FALSE)</f>
        <v>3308.9996410215358</v>
      </c>
      <c r="F75" s="9" t="s">
        <v>118</v>
      </c>
      <c r="G75" s="19" t="str">
        <f t="shared" ref="G75:G110" si="16">MID(I75,3,LEN(I75)-3)</f>
        <v>48683.367</v>
      </c>
      <c r="H75" s="12">
        <f t="shared" ref="H75:H110" si="17">1*K75</f>
        <v>-6223</v>
      </c>
      <c r="I75" s="55" t="s">
        <v>356</v>
      </c>
      <c r="J75" s="56" t="s">
        <v>357</v>
      </c>
      <c r="K75" s="55">
        <v>-6223</v>
      </c>
      <c r="L75" s="55" t="s">
        <v>351</v>
      </c>
      <c r="M75" s="56" t="s">
        <v>148</v>
      </c>
      <c r="N75" s="56"/>
      <c r="O75" s="57" t="s">
        <v>149</v>
      </c>
      <c r="P75" s="57" t="s">
        <v>358</v>
      </c>
    </row>
    <row r="76" spans="1:16" ht="12.75" customHeight="1" thickBot="1">
      <c r="A76" s="12" t="str">
        <f t="shared" si="12"/>
        <v> BBS 103 </v>
      </c>
      <c r="B76" s="9" t="str">
        <f t="shared" si="13"/>
        <v>I</v>
      </c>
      <c r="C76" s="12">
        <f t="shared" si="14"/>
        <v>49032.485999999997</v>
      </c>
      <c r="D76" s="19" t="str">
        <f t="shared" si="15"/>
        <v>vis</v>
      </c>
      <c r="E76" s="54">
        <f>VLOOKUP(C76,Active!C$21:E$973,3,FALSE)</f>
        <v>3605.9811595854849</v>
      </c>
      <c r="F76" s="9" t="s">
        <v>118</v>
      </c>
      <c r="G76" s="19" t="str">
        <f t="shared" si="16"/>
        <v>49032.486</v>
      </c>
      <c r="H76" s="12">
        <f t="shared" si="17"/>
        <v>-5926</v>
      </c>
      <c r="I76" s="55" t="s">
        <v>359</v>
      </c>
      <c r="J76" s="56" t="s">
        <v>360</v>
      </c>
      <c r="K76" s="55">
        <v>-5926</v>
      </c>
      <c r="L76" s="55" t="s">
        <v>361</v>
      </c>
      <c r="M76" s="56" t="s">
        <v>148</v>
      </c>
      <c r="N76" s="56"/>
      <c r="O76" s="57" t="s">
        <v>149</v>
      </c>
      <c r="P76" s="57" t="s">
        <v>362</v>
      </c>
    </row>
    <row r="77" spans="1:16" ht="12.75" customHeight="1" thickBot="1">
      <c r="A77" s="12" t="str">
        <f t="shared" si="12"/>
        <v> BBS 104 </v>
      </c>
      <c r="B77" s="9" t="str">
        <f t="shared" si="13"/>
        <v>I</v>
      </c>
      <c r="C77" s="12">
        <f t="shared" si="14"/>
        <v>49159.455999999998</v>
      </c>
      <c r="D77" s="19" t="str">
        <f t="shared" si="15"/>
        <v>vis</v>
      </c>
      <c r="E77" s="54">
        <f>VLOOKUP(C77,Active!C$21:E$973,3,FALSE)</f>
        <v>3713.9894416098518</v>
      </c>
      <c r="F77" s="9" t="s">
        <v>118</v>
      </c>
      <c r="G77" s="19" t="str">
        <f t="shared" si="16"/>
        <v>49159.456</v>
      </c>
      <c r="H77" s="12">
        <f t="shared" si="17"/>
        <v>-5818</v>
      </c>
      <c r="I77" s="55" t="s">
        <v>363</v>
      </c>
      <c r="J77" s="56" t="s">
        <v>364</v>
      </c>
      <c r="K77" s="55">
        <v>-5818</v>
      </c>
      <c r="L77" s="55" t="s">
        <v>189</v>
      </c>
      <c r="M77" s="56" t="s">
        <v>148</v>
      </c>
      <c r="N77" s="56"/>
      <c r="O77" s="57" t="s">
        <v>149</v>
      </c>
      <c r="P77" s="57" t="s">
        <v>365</v>
      </c>
    </row>
    <row r="78" spans="1:16" ht="12.75" customHeight="1" thickBot="1">
      <c r="A78" s="12" t="str">
        <f t="shared" si="12"/>
        <v> BBS 106 </v>
      </c>
      <c r="B78" s="9" t="str">
        <f t="shared" si="13"/>
        <v>I</v>
      </c>
      <c r="C78" s="12">
        <f t="shared" si="14"/>
        <v>49401.631999999998</v>
      </c>
      <c r="D78" s="19" t="str">
        <f t="shared" si="15"/>
        <v>vis</v>
      </c>
      <c r="E78" s="54">
        <f>VLOOKUP(C78,Active!C$21:E$973,3,FALSE)</f>
        <v>3919.9988431025895</v>
      </c>
      <c r="F78" s="9" t="s">
        <v>118</v>
      </c>
      <c r="G78" s="19" t="str">
        <f t="shared" si="16"/>
        <v>49401.632</v>
      </c>
      <c r="H78" s="12">
        <f t="shared" si="17"/>
        <v>-5612</v>
      </c>
      <c r="I78" s="55" t="s">
        <v>366</v>
      </c>
      <c r="J78" s="56" t="s">
        <v>367</v>
      </c>
      <c r="K78" s="55">
        <v>-5612</v>
      </c>
      <c r="L78" s="55" t="s">
        <v>351</v>
      </c>
      <c r="M78" s="56" t="s">
        <v>148</v>
      </c>
      <c r="N78" s="56"/>
      <c r="O78" s="57" t="s">
        <v>149</v>
      </c>
      <c r="P78" s="57" t="s">
        <v>368</v>
      </c>
    </row>
    <row r="79" spans="1:16" ht="12.75" customHeight="1" thickBot="1">
      <c r="A79" s="12" t="str">
        <f t="shared" si="12"/>
        <v> BBS 112 </v>
      </c>
      <c r="B79" s="9" t="str">
        <f t="shared" si="13"/>
        <v>I</v>
      </c>
      <c r="C79" s="12">
        <f t="shared" si="14"/>
        <v>50183.375099999997</v>
      </c>
      <c r="D79" s="19" t="str">
        <f t="shared" si="15"/>
        <v>vis</v>
      </c>
      <c r="E79" s="54">
        <f>VLOOKUP(C79,Active!C$21:E$973,3,FALSE)</f>
        <v>4584.9963166428142</v>
      </c>
      <c r="F79" s="9" t="s">
        <v>118</v>
      </c>
      <c r="G79" s="19" t="str">
        <f t="shared" si="16"/>
        <v>50183.3751</v>
      </c>
      <c r="H79" s="12">
        <f t="shared" si="17"/>
        <v>-4947</v>
      </c>
      <c r="I79" s="55" t="s">
        <v>369</v>
      </c>
      <c r="J79" s="56" t="s">
        <v>370</v>
      </c>
      <c r="K79" s="55">
        <v>-4947</v>
      </c>
      <c r="L79" s="55" t="s">
        <v>371</v>
      </c>
      <c r="M79" s="56" t="s">
        <v>372</v>
      </c>
      <c r="N79" s="56" t="s">
        <v>373</v>
      </c>
      <c r="O79" s="57" t="s">
        <v>374</v>
      </c>
      <c r="P79" s="57" t="s">
        <v>375</v>
      </c>
    </row>
    <row r="80" spans="1:16" ht="12.75" customHeight="1" thickBot="1">
      <c r="A80" s="12" t="str">
        <f t="shared" si="12"/>
        <v>IBVS 5027 </v>
      </c>
      <c r="B80" s="9" t="str">
        <f t="shared" si="13"/>
        <v>II</v>
      </c>
      <c r="C80" s="12">
        <f t="shared" si="14"/>
        <v>51247.872799999997</v>
      </c>
      <c r="D80" s="19" t="str">
        <f t="shared" si="15"/>
        <v>vis</v>
      </c>
      <c r="E80" s="54">
        <f>VLOOKUP(C80,Active!C$21:E$973,3,FALSE)</f>
        <v>5490.5217777429898</v>
      </c>
      <c r="F80" s="9" t="s">
        <v>118</v>
      </c>
      <c r="G80" s="19" t="str">
        <f t="shared" si="16"/>
        <v>51247.8728</v>
      </c>
      <c r="H80" s="12">
        <f t="shared" si="17"/>
        <v>-4041.5</v>
      </c>
      <c r="I80" s="55" t="s">
        <v>379</v>
      </c>
      <c r="J80" s="56" t="s">
        <v>380</v>
      </c>
      <c r="K80" s="55">
        <v>-4041.5</v>
      </c>
      <c r="L80" s="55" t="s">
        <v>381</v>
      </c>
      <c r="M80" s="56" t="s">
        <v>372</v>
      </c>
      <c r="N80" s="56" t="s">
        <v>373</v>
      </c>
      <c r="O80" s="57" t="s">
        <v>374</v>
      </c>
      <c r="P80" s="58" t="s">
        <v>382</v>
      </c>
    </row>
    <row r="81" spans="1:16" ht="12.75" customHeight="1" thickBot="1">
      <c r="A81" s="12" t="str">
        <f t="shared" si="12"/>
        <v>IBVS 5263 </v>
      </c>
      <c r="B81" s="9" t="str">
        <f t="shared" si="13"/>
        <v>I</v>
      </c>
      <c r="C81" s="12">
        <f t="shared" si="14"/>
        <v>51288.397499999999</v>
      </c>
      <c r="D81" s="19" t="str">
        <f t="shared" si="15"/>
        <v>vis</v>
      </c>
      <c r="E81" s="54">
        <f>VLOOKUP(C81,Active!C$21:E$973,3,FALSE)</f>
        <v>5524.9945132439188</v>
      </c>
      <c r="F81" s="9" t="s">
        <v>118</v>
      </c>
      <c r="G81" s="19" t="str">
        <f t="shared" si="16"/>
        <v>51288.3975</v>
      </c>
      <c r="H81" s="12">
        <f t="shared" si="17"/>
        <v>-4007</v>
      </c>
      <c r="I81" s="55" t="s">
        <v>383</v>
      </c>
      <c r="J81" s="56" t="s">
        <v>384</v>
      </c>
      <c r="K81" s="55">
        <v>-4007</v>
      </c>
      <c r="L81" s="55" t="s">
        <v>385</v>
      </c>
      <c r="M81" s="56" t="s">
        <v>372</v>
      </c>
      <c r="N81" s="56" t="s">
        <v>373</v>
      </c>
      <c r="O81" s="57" t="s">
        <v>386</v>
      </c>
      <c r="P81" s="58" t="s">
        <v>387</v>
      </c>
    </row>
    <row r="82" spans="1:16" ht="12.75" customHeight="1" thickBot="1">
      <c r="A82" s="12" t="str">
        <f t="shared" si="12"/>
        <v>IBVS 5027 </v>
      </c>
      <c r="B82" s="9" t="str">
        <f t="shared" si="13"/>
        <v>I</v>
      </c>
      <c r="C82" s="12">
        <f t="shared" si="14"/>
        <v>51310.731899999999</v>
      </c>
      <c r="D82" s="19" t="str">
        <f t="shared" si="15"/>
        <v>vis</v>
      </c>
      <c r="E82" s="54">
        <f>VLOOKUP(C82,Active!C$21:E$973,3,FALSE)</f>
        <v>5543.9934907507713</v>
      </c>
      <c r="F82" s="9" t="s">
        <v>118</v>
      </c>
      <c r="G82" s="19" t="str">
        <f t="shared" si="16"/>
        <v>51310.7319</v>
      </c>
      <c r="H82" s="12">
        <f t="shared" si="17"/>
        <v>-3988</v>
      </c>
      <c r="I82" s="55" t="s">
        <v>388</v>
      </c>
      <c r="J82" s="56" t="s">
        <v>389</v>
      </c>
      <c r="K82" s="55">
        <v>-3988</v>
      </c>
      <c r="L82" s="55" t="s">
        <v>390</v>
      </c>
      <c r="M82" s="56" t="s">
        <v>372</v>
      </c>
      <c r="N82" s="56" t="s">
        <v>373</v>
      </c>
      <c r="O82" s="57" t="s">
        <v>374</v>
      </c>
      <c r="P82" s="58" t="s">
        <v>382</v>
      </c>
    </row>
    <row r="83" spans="1:16" ht="12.75" customHeight="1" thickBot="1">
      <c r="A83" s="12" t="str">
        <f t="shared" si="12"/>
        <v>BAVM 132 </v>
      </c>
      <c r="B83" s="9" t="str">
        <f t="shared" si="13"/>
        <v>I</v>
      </c>
      <c r="C83" s="12">
        <f t="shared" si="14"/>
        <v>51322.489399999999</v>
      </c>
      <c r="D83" s="19" t="str">
        <f t="shared" si="15"/>
        <v>vis</v>
      </c>
      <c r="E83" s="54">
        <f>VLOOKUP(C83,Active!C$21:E$973,3,FALSE)</f>
        <v>5553.9951240176961</v>
      </c>
      <c r="F83" s="9" t="s">
        <v>118</v>
      </c>
      <c r="G83" s="19" t="str">
        <f t="shared" si="16"/>
        <v>51322.4894</v>
      </c>
      <c r="H83" s="12">
        <f t="shared" si="17"/>
        <v>-3978</v>
      </c>
      <c r="I83" s="55" t="s">
        <v>391</v>
      </c>
      <c r="J83" s="56" t="s">
        <v>392</v>
      </c>
      <c r="K83" s="55">
        <v>-3978</v>
      </c>
      <c r="L83" s="55" t="s">
        <v>393</v>
      </c>
      <c r="M83" s="56" t="s">
        <v>372</v>
      </c>
      <c r="N83" s="56" t="s">
        <v>394</v>
      </c>
      <c r="O83" s="57" t="s">
        <v>395</v>
      </c>
      <c r="P83" s="58" t="s">
        <v>396</v>
      </c>
    </row>
    <row r="84" spans="1:16" ht="12.75" customHeight="1" thickBot="1">
      <c r="A84" s="12" t="str">
        <f t="shared" si="12"/>
        <v>OEJV 0074 </v>
      </c>
      <c r="B84" s="9" t="str">
        <f t="shared" si="13"/>
        <v>I</v>
      </c>
      <c r="C84" s="12">
        <f t="shared" si="14"/>
        <v>51670.454599999997</v>
      </c>
      <c r="D84" s="19" t="str">
        <f t="shared" si="15"/>
        <v>vis</v>
      </c>
      <c r="E84" s="54">
        <f>VLOOKUP(C84,Active!C$21:E$973,3,FALSE)</f>
        <v>5849.9951512388097</v>
      </c>
      <c r="F84" s="9" t="s">
        <v>118</v>
      </c>
      <c r="G84" s="19" t="str">
        <f t="shared" si="16"/>
        <v>51670.45460</v>
      </c>
      <c r="H84" s="12">
        <f t="shared" si="17"/>
        <v>-3682</v>
      </c>
      <c r="I84" s="55" t="s">
        <v>397</v>
      </c>
      <c r="J84" s="56" t="s">
        <v>398</v>
      </c>
      <c r="K84" s="55">
        <v>-3682</v>
      </c>
      <c r="L84" s="55" t="s">
        <v>399</v>
      </c>
      <c r="M84" s="56" t="s">
        <v>400</v>
      </c>
      <c r="N84" s="56" t="s">
        <v>394</v>
      </c>
      <c r="O84" s="57" t="s">
        <v>401</v>
      </c>
      <c r="P84" s="58" t="s">
        <v>402</v>
      </c>
    </row>
    <row r="85" spans="1:16" ht="12.75" customHeight="1" thickBot="1">
      <c r="A85" s="12" t="str">
        <f t="shared" si="12"/>
        <v> JAAVSO 41;122 </v>
      </c>
      <c r="B85" s="9" t="str">
        <f t="shared" si="13"/>
        <v>I</v>
      </c>
      <c r="C85" s="12">
        <f t="shared" si="14"/>
        <v>52441.620199999998</v>
      </c>
      <c r="D85" s="19" t="str">
        <f t="shared" si="15"/>
        <v>vis</v>
      </c>
      <c r="E85" s="54">
        <f>VLOOKUP(C85,Active!C$21:E$973,3,FALSE)</f>
        <v>6505.9947701431947</v>
      </c>
      <c r="F85" s="9" t="s">
        <v>118</v>
      </c>
      <c r="G85" s="19" t="str">
        <f t="shared" si="16"/>
        <v>52441.6202</v>
      </c>
      <c r="H85" s="12">
        <f t="shared" si="17"/>
        <v>-3026</v>
      </c>
      <c r="I85" s="55" t="s">
        <v>408</v>
      </c>
      <c r="J85" s="56" t="s">
        <v>409</v>
      </c>
      <c r="K85" s="55">
        <v>-3026</v>
      </c>
      <c r="L85" s="55" t="s">
        <v>410</v>
      </c>
      <c r="M85" s="56" t="s">
        <v>400</v>
      </c>
      <c r="N85" s="56" t="s">
        <v>118</v>
      </c>
      <c r="O85" s="57" t="s">
        <v>411</v>
      </c>
      <c r="P85" s="57" t="s">
        <v>412</v>
      </c>
    </row>
    <row r="86" spans="1:16" ht="12.75" customHeight="1" thickBot="1">
      <c r="A86" s="12" t="str">
        <f t="shared" si="12"/>
        <v>BAVM 172 </v>
      </c>
      <c r="B86" s="9" t="str">
        <f t="shared" si="13"/>
        <v>I</v>
      </c>
      <c r="C86" s="12">
        <f t="shared" si="14"/>
        <v>52721.404399999999</v>
      </c>
      <c r="D86" s="19" t="str">
        <f t="shared" si="15"/>
        <v>vis</v>
      </c>
      <c r="E86" s="54">
        <f>VLOOKUP(C86,Active!C$21:E$973,3,FALSE)</f>
        <v>6743.995957664356</v>
      </c>
      <c r="F86" s="9" t="s">
        <v>118</v>
      </c>
      <c r="G86" s="19" t="str">
        <f t="shared" si="16"/>
        <v>52721.4044</v>
      </c>
      <c r="H86" s="12">
        <f t="shared" si="17"/>
        <v>-2788</v>
      </c>
      <c r="I86" s="55" t="s">
        <v>413</v>
      </c>
      <c r="J86" s="56" t="s">
        <v>414</v>
      </c>
      <c r="K86" s="55">
        <v>-2788</v>
      </c>
      <c r="L86" s="55" t="s">
        <v>415</v>
      </c>
      <c r="M86" s="56" t="s">
        <v>372</v>
      </c>
      <c r="N86" s="56" t="s">
        <v>416</v>
      </c>
      <c r="O86" s="57" t="s">
        <v>395</v>
      </c>
      <c r="P86" s="58" t="s">
        <v>417</v>
      </c>
    </row>
    <row r="87" spans="1:16" ht="12.75" customHeight="1" thickBot="1">
      <c r="A87" s="12" t="str">
        <f t="shared" si="12"/>
        <v> BBS 130 </v>
      </c>
      <c r="B87" s="9" t="str">
        <f t="shared" si="13"/>
        <v>I</v>
      </c>
      <c r="C87" s="12">
        <f t="shared" si="14"/>
        <v>53117.566200000001</v>
      </c>
      <c r="D87" s="19" t="str">
        <f t="shared" si="15"/>
        <v>vis</v>
      </c>
      <c r="E87" s="54">
        <f>VLOOKUP(C87,Active!C$21:E$973,3,FALSE)</f>
        <v>7080.9948977421764</v>
      </c>
      <c r="F87" s="9" t="s">
        <v>118</v>
      </c>
      <c r="G87" s="19" t="str">
        <f t="shared" si="16"/>
        <v>53117.5662</v>
      </c>
      <c r="H87" s="12">
        <f t="shared" si="17"/>
        <v>-2451</v>
      </c>
      <c r="I87" s="55" t="s">
        <v>422</v>
      </c>
      <c r="J87" s="56" t="s">
        <v>423</v>
      </c>
      <c r="K87" s="55" t="s">
        <v>424</v>
      </c>
      <c r="L87" s="55" t="s">
        <v>425</v>
      </c>
      <c r="M87" s="56" t="s">
        <v>372</v>
      </c>
      <c r="N87" s="56" t="s">
        <v>373</v>
      </c>
      <c r="O87" s="57" t="s">
        <v>406</v>
      </c>
      <c r="P87" s="57" t="s">
        <v>426</v>
      </c>
    </row>
    <row r="88" spans="1:16" ht="12.75" customHeight="1" thickBot="1">
      <c r="A88" s="12" t="str">
        <f t="shared" si="12"/>
        <v>OEJV 0074 </v>
      </c>
      <c r="B88" s="9" t="str">
        <f t="shared" si="13"/>
        <v>I</v>
      </c>
      <c r="C88" s="12">
        <f t="shared" si="14"/>
        <v>53766.474110000003</v>
      </c>
      <c r="D88" s="19" t="str">
        <f t="shared" si="15"/>
        <v>vis</v>
      </c>
      <c r="E88" s="54">
        <f>VLOOKUP(C88,Active!C$21:E$973,3,FALSE)</f>
        <v>7632.9948075722323</v>
      </c>
      <c r="F88" s="9" t="s">
        <v>118</v>
      </c>
      <c r="G88" s="19" t="str">
        <f t="shared" si="16"/>
        <v>53766.47411</v>
      </c>
      <c r="H88" s="12">
        <f t="shared" si="17"/>
        <v>-1899</v>
      </c>
      <c r="I88" s="55" t="s">
        <v>433</v>
      </c>
      <c r="J88" s="56" t="s">
        <v>434</v>
      </c>
      <c r="K88" s="55" t="s">
        <v>435</v>
      </c>
      <c r="L88" s="55" t="s">
        <v>436</v>
      </c>
      <c r="M88" s="56" t="s">
        <v>400</v>
      </c>
      <c r="N88" s="56" t="s">
        <v>437</v>
      </c>
      <c r="O88" s="57" t="s">
        <v>438</v>
      </c>
      <c r="P88" s="58" t="s">
        <v>402</v>
      </c>
    </row>
    <row r="89" spans="1:16" ht="12.75" customHeight="1" thickBot="1">
      <c r="A89" s="12" t="str">
        <f t="shared" si="12"/>
        <v>IBVS 5713 </v>
      </c>
      <c r="B89" s="9" t="str">
        <f t="shared" si="13"/>
        <v>I</v>
      </c>
      <c r="C89" s="12">
        <f t="shared" si="14"/>
        <v>53846.4107</v>
      </c>
      <c r="D89" s="19" t="str">
        <f t="shared" si="15"/>
        <v>vis</v>
      </c>
      <c r="E89" s="54">
        <f>VLOOKUP(C89,Active!C$21:E$973,3,FALSE)</f>
        <v>7700.9936557787842</v>
      </c>
      <c r="F89" s="9" t="s">
        <v>118</v>
      </c>
      <c r="G89" s="19" t="str">
        <f t="shared" si="16"/>
        <v>53846.4107</v>
      </c>
      <c r="H89" s="12">
        <f t="shared" si="17"/>
        <v>-1831</v>
      </c>
      <c r="I89" s="55" t="s">
        <v>439</v>
      </c>
      <c r="J89" s="56" t="s">
        <v>440</v>
      </c>
      <c r="K89" s="55" t="s">
        <v>441</v>
      </c>
      <c r="L89" s="55" t="s">
        <v>425</v>
      </c>
      <c r="M89" s="56" t="s">
        <v>372</v>
      </c>
      <c r="N89" s="56" t="s">
        <v>373</v>
      </c>
      <c r="O89" s="57" t="s">
        <v>442</v>
      </c>
      <c r="P89" s="58" t="s">
        <v>443</v>
      </c>
    </row>
    <row r="90" spans="1:16" ht="12.75" customHeight="1" thickBot="1">
      <c r="A90" s="12" t="str">
        <f t="shared" si="12"/>
        <v>BAVM 209 </v>
      </c>
      <c r="B90" s="9" t="str">
        <f t="shared" si="13"/>
        <v>I</v>
      </c>
      <c r="C90" s="12">
        <f t="shared" si="14"/>
        <v>54924.392099999997</v>
      </c>
      <c r="D90" s="19" t="str">
        <f t="shared" si="15"/>
        <v>vis</v>
      </c>
      <c r="E90" s="54">
        <f>VLOOKUP(C90,Active!C$21:E$973,3,FALSE)</f>
        <v>8617.9891591907781</v>
      </c>
      <c r="F90" s="9" t="s">
        <v>118</v>
      </c>
      <c r="G90" s="19" t="str">
        <f t="shared" si="16"/>
        <v>54924.3921</v>
      </c>
      <c r="H90" s="12">
        <f t="shared" si="17"/>
        <v>-914</v>
      </c>
      <c r="I90" s="55" t="s">
        <v>450</v>
      </c>
      <c r="J90" s="56" t="s">
        <v>451</v>
      </c>
      <c r="K90" s="55" t="s">
        <v>452</v>
      </c>
      <c r="L90" s="55" t="s">
        <v>453</v>
      </c>
      <c r="M90" s="56" t="s">
        <v>400</v>
      </c>
      <c r="N90" s="56" t="s">
        <v>416</v>
      </c>
      <c r="O90" s="57" t="s">
        <v>454</v>
      </c>
      <c r="P90" s="58" t="s">
        <v>455</v>
      </c>
    </row>
    <row r="91" spans="1:16" ht="12.75" customHeight="1" thickBot="1">
      <c r="A91" s="12" t="str">
        <f t="shared" si="12"/>
        <v>BAVM 209 </v>
      </c>
      <c r="B91" s="9" t="str">
        <f t="shared" si="13"/>
        <v>II</v>
      </c>
      <c r="C91" s="12">
        <f t="shared" si="14"/>
        <v>54941.440300000002</v>
      </c>
      <c r="D91" s="19" t="str">
        <f t="shared" si="15"/>
        <v>vis</v>
      </c>
      <c r="E91" s="54">
        <f>VLOOKUP(C91,Active!C$21:E$973,3,FALSE)</f>
        <v>8632.4913785623485</v>
      </c>
      <c r="F91" s="9" t="s">
        <v>118</v>
      </c>
      <c r="G91" s="19" t="str">
        <f t="shared" si="16"/>
        <v>54941.4403</v>
      </c>
      <c r="H91" s="12">
        <f t="shared" si="17"/>
        <v>-899.5</v>
      </c>
      <c r="I91" s="55" t="s">
        <v>456</v>
      </c>
      <c r="J91" s="56" t="s">
        <v>457</v>
      </c>
      <c r="K91" s="55" t="s">
        <v>458</v>
      </c>
      <c r="L91" s="55" t="s">
        <v>459</v>
      </c>
      <c r="M91" s="56" t="s">
        <v>400</v>
      </c>
      <c r="N91" s="56" t="s">
        <v>416</v>
      </c>
      <c r="O91" s="57" t="s">
        <v>454</v>
      </c>
      <c r="P91" s="58" t="s">
        <v>455</v>
      </c>
    </row>
    <row r="92" spans="1:16" ht="12.75" customHeight="1" thickBot="1">
      <c r="A92" s="12" t="str">
        <f t="shared" si="12"/>
        <v>IBVS 5992 </v>
      </c>
      <c r="B92" s="9" t="str">
        <f t="shared" si="13"/>
        <v>I</v>
      </c>
      <c r="C92" s="12">
        <f t="shared" si="14"/>
        <v>55637.9522</v>
      </c>
      <c r="D92" s="19" t="str">
        <f t="shared" si="15"/>
        <v>vis</v>
      </c>
      <c r="E92" s="54">
        <f>VLOOKUP(C92,Active!C$21:E$973,3,FALSE)</f>
        <v>9224.9860917113365</v>
      </c>
      <c r="F92" s="9" t="s">
        <v>118</v>
      </c>
      <c r="G92" s="19" t="str">
        <f t="shared" si="16"/>
        <v>55637.9522</v>
      </c>
      <c r="H92" s="12">
        <f t="shared" si="17"/>
        <v>-307</v>
      </c>
      <c r="I92" s="55" t="s">
        <v>460</v>
      </c>
      <c r="J92" s="56" t="s">
        <v>461</v>
      </c>
      <c r="K92" s="55" t="s">
        <v>462</v>
      </c>
      <c r="L92" s="55" t="s">
        <v>463</v>
      </c>
      <c r="M92" s="56" t="s">
        <v>400</v>
      </c>
      <c r="N92" s="56" t="s">
        <v>118</v>
      </c>
      <c r="O92" s="57" t="s">
        <v>374</v>
      </c>
      <c r="P92" s="58" t="s">
        <v>464</v>
      </c>
    </row>
    <row r="93" spans="1:16" ht="12.75" customHeight="1" thickBot="1">
      <c r="A93" s="12" t="str">
        <f t="shared" si="12"/>
        <v>BAVM 220 </v>
      </c>
      <c r="B93" s="9" t="str">
        <f t="shared" si="13"/>
        <v>I</v>
      </c>
      <c r="C93" s="12">
        <f t="shared" si="14"/>
        <v>55661.464599999999</v>
      </c>
      <c r="D93" s="19" t="str">
        <f t="shared" si="15"/>
        <v>vis</v>
      </c>
      <c r="E93" s="54">
        <f>VLOOKUP(C93,Active!C$21:E$973,3,FALSE)</f>
        <v>9244.9871465295582</v>
      </c>
      <c r="F93" s="9" t="s">
        <v>118</v>
      </c>
      <c r="G93" s="19" t="str">
        <f t="shared" si="16"/>
        <v>55661.4646</v>
      </c>
      <c r="H93" s="12">
        <f t="shared" si="17"/>
        <v>-287</v>
      </c>
      <c r="I93" s="55" t="s">
        <v>465</v>
      </c>
      <c r="J93" s="56" t="s">
        <v>466</v>
      </c>
      <c r="K93" s="55" t="s">
        <v>467</v>
      </c>
      <c r="L93" s="55" t="s">
        <v>468</v>
      </c>
      <c r="M93" s="56" t="s">
        <v>400</v>
      </c>
      <c r="N93" s="56" t="s">
        <v>416</v>
      </c>
      <c r="O93" s="57" t="s">
        <v>454</v>
      </c>
      <c r="P93" s="58" t="s">
        <v>469</v>
      </c>
    </row>
    <row r="94" spans="1:16" ht="12.75" customHeight="1" thickBot="1">
      <c r="A94" s="12" t="str">
        <f t="shared" si="12"/>
        <v>IBVS 6029 </v>
      </c>
      <c r="B94" s="9" t="str">
        <f t="shared" si="13"/>
        <v>I</v>
      </c>
      <c r="C94" s="12">
        <f t="shared" si="14"/>
        <v>55998.848599999998</v>
      </c>
      <c r="D94" s="19" t="str">
        <f t="shared" si="15"/>
        <v>vis</v>
      </c>
      <c r="E94" s="54">
        <f>VLOOKUP(C94,Active!C$21:E$973,3,FALSE)</f>
        <v>9531.9861716733612</v>
      </c>
      <c r="F94" s="9" t="s">
        <v>118</v>
      </c>
      <c r="G94" s="19" t="str">
        <f t="shared" si="16"/>
        <v>55998.8486</v>
      </c>
      <c r="H94" s="12">
        <f t="shared" si="17"/>
        <v>0</v>
      </c>
      <c r="I94" s="55" t="s">
        <v>470</v>
      </c>
      <c r="J94" s="56" t="s">
        <v>471</v>
      </c>
      <c r="K94" s="55" t="s">
        <v>472</v>
      </c>
      <c r="L94" s="55" t="s">
        <v>473</v>
      </c>
      <c r="M94" s="56" t="s">
        <v>400</v>
      </c>
      <c r="N94" s="56" t="s">
        <v>118</v>
      </c>
      <c r="O94" s="57" t="s">
        <v>374</v>
      </c>
      <c r="P94" s="58" t="s">
        <v>474</v>
      </c>
    </row>
    <row r="95" spans="1:16" ht="12.75" customHeight="1" thickBot="1">
      <c r="A95" s="12" t="str">
        <f t="shared" si="12"/>
        <v> PZ 13.131 </v>
      </c>
      <c r="B95" s="9" t="str">
        <f t="shared" si="13"/>
        <v>I</v>
      </c>
      <c r="C95" s="12">
        <f t="shared" si="14"/>
        <v>33034.510999999999</v>
      </c>
      <c r="D95" s="19" t="str">
        <f t="shared" si="15"/>
        <v>vis</v>
      </c>
      <c r="E95" s="54">
        <f>VLOOKUP(C95,Active!C$21:E$973,3,FALSE)</f>
        <v>-10002.853963819738</v>
      </c>
      <c r="F95" s="9" t="s">
        <v>118</v>
      </c>
      <c r="G95" s="19" t="str">
        <f t="shared" si="16"/>
        <v>33034.511</v>
      </c>
      <c r="H95" s="12">
        <f t="shared" si="17"/>
        <v>-19535</v>
      </c>
      <c r="I95" s="55" t="s">
        <v>121</v>
      </c>
      <c r="J95" s="56" t="s">
        <v>122</v>
      </c>
      <c r="K95" s="55">
        <v>-19535</v>
      </c>
      <c r="L95" s="55" t="s">
        <v>123</v>
      </c>
      <c r="M95" s="56" t="s">
        <v>124</v>
      </c>
      <c r="N95" s="56"/>
      <c r="O95" s="57" t="s">
        <v>125</v>
      </c>
      <c r="P95" s="57" t="s">
        <v>126</v>
      </c>
    </row>
    <row r="96" spans="1:16" ht="12.75" customHeight="1" thickBot="1">
      <c r="A96" s="12" t="str">
        <f t="shared" si="12"/>
        <v> PZ 13.131 </v>
      </c>
      <c r="B96" s="9" t="str">
        <f t="shared" si="13"/>
        <v>I</v>
      </c>
      <c r="C96" s="12">
        <f t="shared" si="14"/>
        <v>34126.398999999998</v>
      </c>
      <c r="D96" s="19" t="str">
        <f t="shared" si="15"/>
        <v>vis</v>
      </c>
      <c r="E96" s="54">
        <f>VLOOKUP(C96,Active!C$21:E$973,3,FALSE)</f>
        <v>-9074.0286740424599</v>
      </c>
      <c r="F96" s="9" t="s">
        <v>118</v>
      </c>
      <c r="G96" s="19" t="str">
        <f t="shared" si="16"/>
        <v>34126.399</v>
      </c>
      <c r="H96" s="12">
        <f t="shared" si="17"/>
        <v>-18606</v>
      </c>
      <c r="I96" s="55" t="s">
        <v>127</v>
      </c>
      <c r="J96" s="56" t="s">
        <v>128</v>
      </c>
      <c r="K96" s="55">
        <v>-18606</v>
      </c>
      <c r="L96" s="55" t="s">
        <v>129</v>
      </c>
      <c r="M96" s="56" t="s">
        <v>124</v>
      </c>
      <c r="N96" s="56"/>
      <c r="O96" s="57" t="s">
        <v>125</v>
      </c>
      <c r="P96" s="57" t="s">
        <v>126</v>
      </c>
    </row>
    <row r="97" spans="1:16" ht="12.75" customHeight="1" thickBot="1">
      <c r="A97" s="12" t="str">
        <f t="shared" si="12"/>
        <v> PZ 13.131 </v>
      </c>
      <c r="B97" s="9" t="str">
        <f t="shared" si="13"/>
        <v>I</v>
      </c>
      <c r="C97" s="12">
        <f t="shared" si="14"/>
        <v>34146.43</v>
      </c>
      <c r="D97" s="19" t="str">
        <f t="shared" si="15"/>
        <v>vis</v>
      </c>
      <c r="E97" s="54">
        <f>VLOOKUP(C97,Active!C$21:E$973,3,FALSE)</f>
        <v>-9056.9891064498752</v>
      </c>
      <c r="F97" s="9" t="s">
        <v>118</v>
      </c>
      <c r="G97" s="19" t="str">
        <f t="shared" si="16"/>
        <v>34146.430</v>
      </c>
      <c r="H97" s="12">
        <f t="shared" si="17"/>
        <v>-18589</v>
      </c>
      <c r="I97" s="55" t="s">
        <v>130</v>
      </c>
      <c r="J97" s="56" t="s">
        <v>131</v>
      </c>
      <c r="K97" s="55">
        <v>-18589</v>
      </c>
      <c r="L97" s="55" t="s">
        <v>132</v>
      </c>
      <c r="M97" s="56" t="s">
        <v>124</v>
      </c>
      <c r="N97" s="56"/>
      <c r="O97" s="57" t="s">
        <v>125</v>
      </c>
      <c r="P97" s="57" t="s">
        <v>126</v>
      </c>
    </row>
    <row r="98" spans="1:16" ht="12.75" customHeight="1" thickBot="1">
      <c r="A98" s="12" t="str">
        <f t="shared" si="12"/>
        <v> PZ 13.131 </v>
      </c>
      <c r="B98" s="9" t="str">
        <f t="shared" si="13"/>
        <v>I</v>
      </c>
      <c r="C98" s="12">
        <f t="shared" si="14"/>
        <v>34421.478000000003</v>
      </c>
      <c r="D98" s="19" t="str">
        <f t="shared" si="15"/>
        <v>vis</v>
      </c>
      <c r="E98" s="54">
        <f>VLOOKUP(C98,Active!C$21:E$973,3,FALSE)</f>
        <v>-8823.0168141427312</v>
      </c>
      <c r="F98" s="9" t="s">
        <v>118</v>
      </c>
      <c r="G98" s="19" t="str">
        <f t="shared" si="16"/>
        <v>34421.478</v>
      </c>
      <c r="H98" s="12">
        <f t="shared" si="17"/>
        <v>-18355</v>
      </c>
      <c r="I98" s="55" t="s">
        <v>133</v>
      </c>
      <c r="J98" s="56" t="s">
        <v>134</v>
      </c>
      <c r="K98" s="55">
        <v>-18355</v>
      </c>
      <c r="L98" s="55" t="s">
        <v>135</v>
      </c>
      <c r="M98" s="56" t="s">
        <v>124</v>
      </c>
      <c r="N98" s="56"/>
      <c r="O98" s="57" t="s">
        <v>125</v>
      </c>
      <c r="P98" s="57" t="s">
        <v>126</v>
      </c>
    </row>
    <row r="99" spans="1:16" ht="12.75" customHeight="1" thickBot="1">
      <c r="A99" s="12" t="str">
        <f t="shared" si="12"/>
        <v> PZ 13.131 </v>
      </c>
      <c r="B99" s="9" t="str">
        <f t="shared" si="13"/>
        <v>I</v>
      </c>
      <c r="C99" s="12">
        <f t="shared" si="14"/>
        <v>34454.362000000001</v>
      </c>
      <c r="D99" s="19" t="str">
        <f t="shared" si="15"/>
        <v>vis</v>
      </c>
      <c r="E99" s="54">
        <f>VLOOKUP(C99,Active!C$21:E$973,3,FALSE)</f>
        <v>-8795.0437154100455</v>
      </c>
      <c r="F99" s="9" t="s">
        <v>118</v>
      </c>
      <c r="G99" s="19" t="str">
        <f t="shared" si="16"/>
        <v>34454.362</v>
      </c>
      <c r="H99" s="12">
        <f t="shared" si="17"/>
        <v>-18327</v>
      </c>
      <c r="I99" s="55" t="s">
        <v>136</v>
      </c>
      <c r="J99" s="56" t="s">
        <v>137</v>
      </c>
      <c r="K99" s="55">
        <v>-18327</v>
      </c>
      <c r="L99" s="55" t="s">
        <v>138</v>
      </c>
      <c r="M99" s="56" t="s">
        <v>124</v>
      </c>
      <c r="N99" s="56"/>
      <c r="O99" s="57" t="s">
        <v>125</v>
      </c>
      <c r="P99" s="57" t="s">
        <v>126</v>
      </c>
    </row>
    <row r="100" spans="1:16" ht="12.75" customHeight="1" thickBot="1">
      <c r="A100" s="12" t="str">
        <f t="shared" si="12"/>
        <v> PZ 13.131 </v>
      </c>
      <c r="B100" s="9" t="str">
        <f t="shared" si="13"/>
        <v>I</v>
      </c>
      <c r="C100" s="12">
        <f t="shared" si="14"/>
        <v>35592.360999999997</v>
      </c>
      <c r="D100" s="19" t="str">
        <f t="shared" si="15"/>
        <v>vis</v>
      </c>
      <c r="E100" s="54">
        <f>VLOOKUP(C100,Active!C$21:E$973,3,FALSE)</f>
        <v>-7826.9936489735137</v>
      </c>
      <c r="F100" s="9" t="s">
        <v>118</v>
      </c>
      <c r="G100" s="19" t="str">
        <f t="shared" si="16"/>
        <v>35592.361</v>
      </c>
      <c r="H100" s="12">
        <f t="shared" si="17"/>
        <v>-17359</v>
      </c>
      <c r="I100" s="55" t="s">
        <v>139</v>
      </c>
      <c r="J100" s="56" t="s">
        <v>140</v>
      </c>
      <c r="K100" s="55">
        <v>-17359</v>
      </c>
      <c r="L100" s="55" t="s">
        <v>141</v>
      </c>
      <c r="M100" s="56" t="s">
        <v>124</v>
      </c>
      <c r="N100" s="56"/>
      <c r="O100" s="57" t="s">
        <v>125</v>
      </c>
      <c r="P100" s="57" t="s">
        <v>126</v>
      </c>
    </row>
    <row r="101" spans="1:16" ht="12.75" customHeight="1" thickBot="1">
      <c r="A101" s="12" t="str">
        <f t="shared" si="12"/>
        <v> PZ 13.131 </v>
      </c>
      <c r="B101" s="9" t="str">
        <f t="shared" si="13"/>
        <v>I</v>
      </c>
      <c r="C101" s="12">
        <f t="shared" si="14"/>
        <v>36657.410000000003</v>
      </c>
      <c r="D101" s="19" t="str">
        <f t="shared" si="15"/>
        <v>vis</v>
      </c>
      <c r="E101" s="54">
        <f>VLOOKUP(C101,Active!C$21:E$973,3,FALSE)</f>
        <v>-6920.9992190942512</v>
      </c>
      <c r="F101" s="9" t="s">
        <v>118</v>
      </c>
      <c r="G101" s="19" t="str">
        <f t="shared" si="16"/>
        <v>36657.410</v>
      </c>
      <c r="H101" s="12">
        <f t="shared" si="17"/>
        <v>-16453</v>
      </c>
      <c r="I101" s="55" t="s">
        <v>142</v>
      </c>
      <c r="J101" s="56" t="s">
        <v>143</v>
      </c>
      <c r="K101" s="55">
        <v>-16453</v>
      </c>
      <c r="L101" s="55" t="s">
        <v>144</v>
      </c>
      <c r="M101" s="56" t="s">
        <v>124</v>
      </c>
      <c r="N101" s="56"/>
      <c r="O101" s="57" t="s">
        <v>125</v>
      </c>
      <c r="P101" s="57" t="s">
        <v>126</v>
      </c>
    </row>
    <row r="102" spans="1:16" ht="12.75" customHeight="1" thickBot="1">
      <c r="A102" s="12" t="str">
        <f t="shared" si="12"/>
        <v> BBS 56 </v>
      </c>
      <c r="B102" s="9" t="str">
        <f t="shared" si="13"/>
        <v>I</v>
      </c>
      <c r="C102" s="12">
        <f t="shared" si="14"/>
        <v>44793.457999999999</v>
      </c>
      <c r="D102" s="19" t="str">
        <f t="shared" si="15"/>
        <v>vis</v>
      </c>
      <c r="E102" s="54">
        <f>VLOOKUP(C102,Active!C$21:E$973,3,FALSE)</f>
        <v>1.0207918278101772E-2</v>
      </c>
      <c r="F102" s="9" t="s">
        <v>118</v>
      </c>
      <c r="G102" s="19" t="str">
        <f t="shared" si="16"/>
        <v>44793.458</v>
      </c>
      <c r="H102" s="12">
        <f t="shared" si="17"/>
        <v>-9532</v>
      </c>
      <c r="I102" s="55" t="s">
        <v>246</v>
      </c>
      <c r="J102" s="56" t="s">
        <v>247</v>
      </c>
      <c r="K102" s="55">
        <v>-9532</v>
      </c>
      <c r="L102" s="55" t="s">
        <v>248</v>
      </c>
      <c r="M102" s="56" t="s">
        <v>148</v>
      </c>
      <c r="N102" s="56"/>
      <c r="O102" s="57" t="s">
        <v>149</v>
      </c>
      <c r="P102" s="57" t="s">
        <v>249</v>
      </c>
    </row>
    <row r="103" spans="1:16" ht="12.75" customHeight="1" thickBot="1">
      <c r="A103" s="12" t="str">
        <f t="shared" si="12"/>
        <v> BRNO 30 </v>
      </c>
      <c r="B103" s="9" t="str">
        <f t="shared" si="13"/>
        <v>I</v>
      </c>
      <c r="C103" s="12">
        <f t="shared" si="14"/>
        <v>46909.447999999997</v>
      </c>
      <c r="D103" s="19" t="str">
        <f t="shared" si="15"/>
        <v>vis</v>
      </c>
      <c r="E103" s="54">
        <f>VLOOKUP(C103,Active!C$21:E$973,3,FALSE)</f>
        <v>1799.9979584163375</v>
      </c>
      <c r="F103" s="9" t="s">
        <v>118</v>
      </c>
      <c r="G103" s="19" t="str">
        <f t="shared" si="16"/>
        <v>46909.448</v>
      </c>
      <c r="H103" s="12">
        <f t="shared" si="17"/>
        <v>-7732</v>
      </c>
      <c r="I103" s="55" t="s">
        <v>322</v>
      </c>
      <c r="J103" s="56" t="s">
        <v>323</v>
      </c>
      <c r="K103" s="55">
        <v>-7732</v>
      </c>
      <c r="L103" s="55" t="s">
        <v>214</v>
      </c>
      <c r="M103" s="56" t="s">
        <v>148</v>
      </c>
      <c r="N103" s="56"/>
      <c r="O103" s="57" t="s">
        <v>324</v>
      </c>
      <c r="P103" s="57" t="s">
        <v>325</v>
      </c>
    </row>
    <row r="104" spans="1:16" ht="12.75" customHeight="1" thickBot="1">
      <c r="A104" s="12" t="str">
        <f t="shared" si="12"/>
        <v> BRNO 30 </v>
      </c>
      <c r="B104" s="9" t="str">
        <f t="shared" si="13"/>
        <v>I</v>
      </c>
      <c r="C104" s="12">
        <f t="shared" si="14"/>
        <v>47626.536</v>
      </c>
      <c r="D104" s="19" t="str">
        <f t="shared" si="15"/>
        <v>vis</v>
      </c>
      <c r="E104" s="54">
        <f>VLOOKUP(C104,Active!C$21:E$973,3,FALSE)</f>
        <v>2409.9959338458812</v>
      </c>
      <c r="F104" s="9" t="str">
        <f>LEFT(M104,1)</f>
        <v>V</v>
      </c>
      <c r="G104" s="19" t="str">
        <f t="shared" si="16"/>
        <v>47626.536</v>
      </c>
      <c r="H104" s="12">
        <f t="shared" si="17"/>
        <v>-7122</v>
      </c>
      <c r="I104" s="55" t="s">
        <v>340</v>
      </c>
      <c r="J104" s="56" t="s">
        <v>341</v>
      </c>
      <c r="K104" s="55">
        <v>-7122</v>
      </c>
      <c r="L104" s="55" t="s">
        <v>165</v>
      </c>
      <c r="M104" s="56" t="s">
        <v>148</v>
      </c>
      <c r="N104" s="56"/>
      <c r="O104" s="57" t="s">
        <v>342</v>
      </c>
      <c r="P104" s="57" t="s">
        <v>325</v>
      </c>
    </row>
    <row r="105" spans="1:16" ht="12.75" customHeight="1" thickBot="1">
      <c r="A105" s="12" t="str">
        <f t="shared" si="12"/>
        <v> BRNO 30 </v>
      </c>
      <c r="B105" s="9" t="str">
        <f t="shared" si="13"/>
        <v>I</v>
      </c>
      <c r="C105" s="12">
        <f t="shared" si="14"/>
        <v>47626.542000000001</v>
      </c>
      <c r="D105" s="19" t="str">
        <f t="shared" si="15"/>
        <v>vis</v>
      </c>
      <c r="E105" s="54">
        <f>VLOOKUP(C105,Active!C$21:E$973,3,FALSE)</f>
        <v>2410.0010378050233</v>
      </c>
      <c r="F105" s="9" t="str">
        <f>LEFT(M105,1)</f>
        <v>V</v>
      </c>
      <c r="G105" s="19" t="str">
        <f t="shared" si="16"/>
        <v>47626.542</v>
      </c>
      <c r="H105" s="12">
        <f t="shared" si="17"/>
        <v>-7122</v>
      </c>
      <c r="I105" s="55" t="s">
        <v>343</v>
      </c>
      <c r="J105" s="56" t="s">
        <v>344</v>
      </c>
      <c r="K105" s="55">
        <v>-7122</v>
      </c>
      <c r="L105" s="55" t="s">
        <v>262</v>
      </c>
      <c r="M105" s="56" t="s">
        <v>148</v>
      </c>
      <c r="N105" s="56"/>
      <c r="O105" s="57" t="s">
        <v>345</v>
      </c>
      <c r="P105" s="57" t="s">
        <v>325</v>
      </c>
    </row>
    <row r="106" spans="1:16" ht="12.75" customHeight="1" thickBot="1">
      <c r="A106" s="12" t="str">
        <f t="shared" si="12"/>
        <v> BBS 114 </v>
      </c>
      <c r="B106" s="9" t="str">
        <f t="shared" si="13"/>
        <v>I</v>
      </c>
      <c r="C106" s="12">
        <f t="shared" si="14"/>
        <v>50519.589</v>
      </c>
      <c r="D106" s="19" t="str">
        <f t="shared" si="15"/>
        <v>vis</v>
      </c>
      <c r="E106" s="54">
        <f>VLOOKUP(C106,Active!C$21:E$973,3,FALSE)</f>
        <v>4870.9999846881192</v>
      </c>
      <c r="F106" s="9" t="s">
        <v>118</v>
      </c>
      <c r="G106" s="19" t="str">
        <f t="shared" si="16"/>
        <v>50519.589</v>
      </c>
      <c r="H106" s="12">
        <f t="shared" si="17"/>
        <v>-4661</v>
      </c>
      <c r="I106" s="55" t="s">
        <v>376</v>
      </c>
      <c r="J106" s="56" t="s">
        <v>377</v>
      </c>
      <c r="K106" s="55">
        <v>-4661</v>
      </c>
      <c r="L106" s="55" t="s">
        <v>248</v>
      </c>
      <c r="M106" s="56" t="s">
        <v>148</v>
      </c>
      <c r="N106" s="56"/>
      <c r="O106" s="57" t="s">
        <v>342</v>
      </c>
      <c r="P106" s="57" t="s">
        <v>378</v>
      </c>
    </row>
    <row r="107" spans="1:16" ht="12.75" customHeight="1" thickBot="1">
      <c r="A107" s="12" t="str">
        <f t="shared" si="12"/>
        <v> BBS 127 </v>
      </c>
      <c r="B107" s="9" t="str">
        <f t="shared" si="13"/>
        <v>I</v>
      </c>
      <c r="C107" s="12">
        <f t="shared" si="14"/>
        <v>52287.621299999999</v>
      </c>
      <c r="D107" s="19" t="str">
        <f t="shared" si="15"/>
        <v>vis</v>
      </c>
      <c r="E107" s="54">
        <f>VLOOKUP(C107,Active!C$21:E$973,3,FALSE)</f>
        <v>6374.9940879139904</v>
      </c>
      <c r="F107" s="9" t="s">
        <v>118</v>
      </c>
      <c r="G107" s="19" t="str">
        <f t="shared" si="16"/>
        <v>52287.6213</v>
      </c>
      <c r="H107" s="12">
        <f t="shared" si="17"/>
        <v>-3157</v>
      </c>
      <c r="I107" s="55" t="s">
        <v>403</v>
      </c>
      <c r="J107" s="56" t="s">
        <v>404</v>
      </c>
      <c r="K107" s="55">
        <v>-3157</v>
      </c>
      <c r="L107" s="55" t="s">
        <v>405</v>
      </c>
      <c r="M107" s="56" t="s">
        <v>372</v>
      </c>
      <c r="N107" s="56" t="s">
        <v>373</v>
      </c>
      <c r="O107" s="57" t="s">
        <v>406</v>
      </c>
      <c r="P107" s="57" t="s">
        <v>407</v>
      </c>
    </row>
    <row r="108" spans="1:16" ht="12.75" customHeight="1" thickBot="1">
      <c r="A108" s="12" t="str">
        <f t="shared" si="12"/>
        <v>BAVM 172 </v>
      </c>
      <c r="B108" s="9" t="str">
        <f t="shared" si="13"/>
        <v>I</v>
      </c>
      <c r="C108" s="12">
        <f t="shared" si="14"/>
        <v>52741.388200000001</v>
      </c>
      <c r="D108" s="19" t="str">
        <f t="shared" si="15"/>
        <v>vis</v>
      </c>
      <c r="E108" s="54">
        <f>VLOOKUP(C108,Active!C$21:E$973,3,FALSE)</f>
        <v>6760.995374111696</v>
      </c>
      <c r="F108" s="9" t="s">
        <v>118</v>
      </c>
      <c r="G108" s="19" t="str">
        <f t="shared" si="16"/>
        <v>52741.3882</v>
      </c>
      <c r="H108" s="12">
        <f t="shared" si="17"/>
        <v>-2771</v>
      </c>
      <c r="I108" s="55" t="s">
        <v>418</v>
      </c>
      <c r="J108" s="56" t="s">
        <v>419</v>
      </c>
      <c r="K108" s="55" t="s">
        <v>420</v>
      </c>
      <c r="L108" s="55" t="s">
        <v>421</v>
      </c>
      <c r="M108" s="56" t="s">
        <v>372</v>
      </c>
      <c r="N108" s="56" t="s">
        <v>416</v>
      </c>
      <c r="O108" s="57" t="s">
        <v>395</v>
      </c>
      <c r="P108" s="58" t="s">
        <v>417</v>
      </c>
    </row>
    <row r="109" spans="1:16" ht="12.75" customHeight="1" thickBot="1">
      <c r="A109" s="12" t="str">
        <f t="shared" si="12"/>
        <v>VSB 43 </v>
      </c>
      <c r="B109" s="9" t="str">
        <f t="shared" si="13"/>
        <v>I</v>
      </c>
      <c r="C109" s="12">
        <f t="shared" si="14"/>
        <v>53154.008300000001</v>
      </c>
      <c r="D109" s="19" t="str">
        <f t="shared" si="15"/>
        <v>vis</v>
      </c>
      <c r="E109" s="54">
        <f>VLOOKUP(C109,Active!C$21:E$973,3,FALSE)</f>
        <v>7111.9947293115247</v>
      </c>
      <c r="F109" s="9" t="s">
        <v>118</v>
      </c>
      <c r="G109" s="19" t="str">
        <f t="shared" si="16"/>
        <v>53154.0083</v>
      </c>
      <c r="H109" s="12">
        <f t="shared" si="17"/>
        <v>-2420</v>
      </c>
      <c r="I109" s="55" t="s">
        <v>427</v>
      </c>
      <c r="J109" s="56" t="s">
        <v>428</v>
      </c>
      <c r="K109" s="55" t="s">
        <v>429</v>
      </c>
      <c r="L109" s="55" t="s">
        <v>430</v>
      </c>
      <c r="M109" s="56" t="s">
        <v>372</v>
      </c>
      <c r="N109" s="56" t="s">
        <v>373</v>
      </c>
      <c r="O109" s="57" t="s">
        <v>431</v>
      </c>
      <c r="P109" s="58" t="s">
        <v>432</v>
      </c>
    </row>
    <row r="110" spans="1:16" ht="12.75" customHeight="1" thickBot="1">
      <c r="A110" s="12" t="str">
        <f t="shared" si="12"/>
        <v>OEJV 0107 </v>
      </c>
      <c r="B110" s="9" t="str">
        <f t="shared" si="13"/>
        <v>I</v>
      </c>
      <c r="C110" s="12">
        <f t="shared" si="14"/>
        <v>54135.594100000002</v>
      </c>
      <c r="D110" s="19" t="str">
        <f t="shared" si="15"/>
        <v>vis</v>
      </c>
      <c r="E110" s="54">
        <f>VLOOKUP(C110,Active!C$21:E$973,3,FALSE)</f>
        <v>7946.990365426459</v>
      </c>
      <c r="F110" s="9" t="s">
        <v>118</v>
      </c>
      <c r="G110" s="19" t="str">
        <f t="shared" si="16"/>
        <v>54135.5941</v>
      </c>
      <c r="H110" s="12">
        <f t="shared" si="17"/>
        <v>-1585</v>
      </c>
      <c r="I110" s="55" t="s">
        <v>444</v>
      </c>
      <c r="J110" s="56" t="s">
        <v>445</v>
      </c>
      <c r="K110" s="55" t="s">
        <v>446</v>
      </c>
      <c r="L110" s="55" t="s">
        <v>447</v>
      </c>
      <c r="M110" s="56" t="s">
        <v>400</v>
      </c>
      <c r="N110" s="56" t="s">
        <v>437</v>
      </c>
      <c r="O110" s="57" t="s">
        <v>448</v>
      </c>
      <c r="P110" s="58" t="s">
        <v>449</v>
      </c>
    </row>
    <row r="111" spans="1:16">
      <c r="B111" s="9"/>
      <c r="F111" s="9"/>
    </row>
    <row r="112" spans="1:1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  <row r="820" spans="2:6">
      <c r="B820" s="9"/>
      <c r="F820" s="9"/>
    </row>
    <row r="821" spans="2:6">
      <c r="B821" s="9"/>
      <c r="F821" s="9"/>
    </row>
    <row r="822" spans="2:6">
      <c r="B822" s="9"/>
      <c r="F822" s="9"/>
    </row>
    <row r="823" spans="2:6">
      <c r="B823" s="9"/>
      <c r="F823" s="9"/>
    </row>
  </sheetData>
  <phoneticPr fontId="7" type="noConversion"/>
  <hyperlinks>
    <hyperlink ref="P80" r:id="rId1" display="http://www.konkoly.hu/cgi-bin/IBVS?5027"/>
    <hyperlink ref="P81" r:id="rId2" display="http://www.konkoly.hu/cgi-bin/IBVS?5263"/>
    <hyperlink ref="P82" r:id="rId3" display="http://www.konkoly.hu/cgi-bin/IBVS?5027"/>
    <hyperlink ref="P83" r:id="rId4" display="http://www.bav-astro.de/sfs/BAVM_link.php?BAVMnr=132"/>
    <hyperlink ref="P84" r:id="rId5" display="http://var.astro.cz/oejv/issues/oejv0074.pdf"/>
    <hyperlink ref="P86" r:id="rId6" display="http://www.bav-astro.de/sfs/BAVM_link.php?BAVMnr=172"/>
    <hyperlink ref="P108" r:id="rId7" display="http://www.bav-astro.de/sfs/BAVM_link.php?BAVMnr=172"/>
    <hyperlink ref="P109" r:id="rId8" display="http://vsolj.cetus-net.org/no43.pdf"/>
    <hyperlink ref="P88" r:id="rId9" display="http://var.astro.cz/oejv/issues/oejv0074.pdf"/>
    <hyperlink ref="P89" r:id="rId10" display="http://www.konkoly.hu/cgi-bin/IBVS?5713"/>
    <hyperlink ref="P110" r:id="rId11" display="http://var.astro.cz/oejv/issues/oejv0107.pdf"/>
    <hyperlink ref="P90" r:id="rId12" display="http://www.bav-astro.de/sfs/BAVM_link.php?BAVMnr=209"/>
    <hyperlink ref="P91" r:id="rId13" display="http://www.bav-astro.de/sfs/BAVM_link.php?BAVMnr=209"/>
    <hyperlink ref="P92" r:id="rId14" display="http://www.konkoly.hu/cgi-bin/IBVS?5992"/>
    <hyperlink ref="P93" r:id="rId15" display="http://www.bav-astro.de/sfs/BAVM_link.php?BAVMnr=220"/>
    <hyperlink ref="P94" r:id="rId1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2024-01-30T05:21:40Z</dcterms:modified>
</cp:coreProperties>
</file>