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7A46B7-4A7F-480E-8BCF-335AD1779E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Q65" i="2" l="1"/>
  <c r="E65" i="2"/>
  <c r="F65" i="2" s="1"/>
  <c r="G65" i="2" s="1"/>
  <c r="K65" i="2" s="1"/>
  <c r="Q64" i="2"/>
  <c r="E64" i="2"/>
  <c r="F64" i="2" s="1"/>
  <c r="G64" i="2" s="1"/>
  <c r="K64" i="2" s="1"/>
  <c r="Q63" i="2"/>
  <c r="E63" i="2"/>
  <c r="F63" i="2" s="1"/>
  <c r="G63" i="2" s="1"/>
  <c r="K63" i="2" s="1"/>
  <c r="Q62" i="2"/>
  <c r="E62" i="2"/>
  <c r="F62" i="2" s="1"/>
  <c r="G62" i="2" s="1"/>
  <c r="K62" i="2" s="1"/>
  <c r="Q61" i="2"/>
  <c r="E61" i="2"/>
  <c r="F61" i="2" s="1"/>
  <c r="G61" i="2" s="1"/>
  <c r="K61" i="2" s="1"/>
  <c r="Q60" i="2"/>
  <c r="E60" i="2"/>
  <c r="F60" i="2" s="1"/>
  <c r="G60" i="2" s="1"/>
  <c r="K60" i="2" s="1"/>
  <c r="Q59" i="2"/>
  <c r="F59" i="2"/>
  <c r="G59" i="2" s="1"/>
  <c r="K59" i="2" s="1"/>
  <c r="E59" i="2"/>
  <c r="Q58" i="2"/>
  <c r="E58" i="2"/>
  <c r="F58" i="2" s="1"/>
  <c r="G58" i="2" s="1"/>
  <c r="K58" i="2" s="1"/>
  <c r="Q57" i="2"/>
  <c r="E57" i="2"/>
  <c r="F57" i="2" s="1"/>
  <c r="G57" i="2" s="1"/>
  <c r="K57" i="2" s="1"/>
  <c r="Q56" i="2"/>
  <c r="E56" i="2"/>
  <c r="F56" i="2" s="1"/>
  <c r="G56" i="2" s="1"/>
  <c r="K56" i="2" s="1"/>
  <c r="Q55" i="2"/>
  <c r="E55" i="2"/>
  <c r="F55" i="2" s="1"/>
  <c r="G55" i="2" s="1"/>
  <c r="K55" i="2" s="1"/>
  <c r="Q54" i="2"/>
  <c r="E54" i="2"/>
  <c r="F54" i="2" s="1"/>
  <c r="G54" i="2" s="1"/>
  <c r="K54" i="2" s="1"/>
  <c r="Q53" i="2"/>
  <c r="E53" i="2"/>
  <c r="F53" i="2" s="1"/>
  <c r="G53" i="2" s="1"/>
  <c r="K53" i="2" s="1"/>
  <c r="Q52" i="2"/>
  <c r="E52" i="2"/>
  <c r="F52" i="2" s="1"/>
  <c r="G52" i="2" s="1"/>
  <c r="K52" i="2" s="1"/>
  <c r="Q51" i="2"/>
  <c r="F51" i="2"/>
  <c r="G51" i="2" s="1"/>
  <c r="K51" i="2" s="1"/>
  <c r="E51" i="2"/>
  <c r="Q50" i="2"/>
  <c r="E50" i="2"/>
  <c r="F50" i="2" s="1"/>
  <c r="G50" i="2" s="1"/>
  <c r="K50" i="2" s="1"/>
  <c r="Q49" i="2"/>
  <c r="E49" i="2"/>
  <c r="F49" i="2" s="1"/>
  <c r="G49" i="2" s="1"/>
  <c r="K49" i="2" s="1"/>
  <c r="Q48" i="2"/>
  <c r="E48" i="2"/>
  <c r="F48" i="2" s="1"/>
  <c r="G48" i="2" s="1"/>
  <c r="K48" i="2" s="1"/>
  <c r="Q47" i="2"/>
  <c r="E47" i="2"/>
  <c r="F47" i="2" s="1"/>
  <c r="G47" i="2" s="1"/>
  <c r="K47" i="2" s="1"/>
  <c r="Q46" i="2"/>
  <c r="E46" i="2"/>
  <c r="F46" i="2" s="1"/>
  <c r="G46" i="2" s="1"/>
  <c r="K46" i="2" s="1"/>
  <c r="Q45" i="2"/>
  <c r="E45" i="2"/>
  <c r="F45" i="2" s="1"/>
  <c r="G45" i="2" s="1"/>
  <c r="K45" i="2" s="1"/>
  <c r="Q44" i="2"/>
  <c r="G44" i="2"/>
  <c r="K44" i="2" s="1"/>
  <c r="F44" i="2"/>
  <c r="E44" i="2"/>
  <c r="Q43" i="2"/>
  <c r="F43" i="2"/>
  <c r="G43" i="2" s="1"/>
  <c r="K43" i="2" s="1"/>
  <c r="E43" i="2"/>
  <c r="Q42" i="2"/>
  <c r="E42" i="2"/>
  <c r="F42" i="2" s="1"/>
  <c r="G42" i="2" s="1"/>
  <c r="K42" i="2" s="1"/>
  <c r="Q41" i="2"/>
  <c r="E41" i="2"/>
  <c r="F41" i="2" s="1"/>
  <c r="G41" i="2" s="1"/>
  <c r="K41" i="2" s="1"/>
  <c r="Q40" i="2"/>
  <c r="E40" i="2"/>
  <c r="F40" i="2" s="1"/>
  <c r="G40" i="2" s="1"/>
  <c r="K40" i="2" s="1"/>
  <c r="Q39" i="2"/>
  <c r="E39" i="2"/>
  <c r="F39" i="2" s="1"/>
  <c r="G39" i="2" s="1"/>
  <c r="K39" i="2" s="1"/>
  <c r="Q38" i="2"/>
  <c r="E38" i="2"/>
  <c r="F38" i="2" s="1"/>
  <c r="G38" i="2" s="1"/>
  <c r="H38" i="2" s="1"/>
  <c r="Q37" i="2"/>
  <c r="E37" i="2"/>
  <c r="F37" i="2" s="1"/>
  <c r="G37" i="2" s="1"/>
  <c r="K37" i="2" s="1"/>
  <c r="Q36" i="2"/>
  <c r="F36" i="2"/>
  <c r="G36" i="2" s="1"/>
  <c r="K36" i="2" s="1"/>
  <c r="E36" i="2"/>
  <c r="Q35" i="2"/>
  <c r="F35" i="2"/>
  <c r="G35" i="2" s="1"/>
  <c r="K35" i="2" s="1"/>
  <c r="E35" i="2"/>
  <c r="Q34" i="2"/>
  <c r="E34" i="2"/>
  <c r="F34" i="2" s="1"/>
  <c r="G34" i="2" s="1"/>
  <c r="K34" i="2" s="1"/>
  <c r="Q33" i="2"/>
  <c r="E33" i="2"/>
  <c r="F33" i="2" s="1"/>
  <c r="G33" i="2" s="1"/>
  <c r="K33" i="2" s="1"/>
  <c r="Q32" i="2"/>
  <c r="E32" i="2"/>
  <c r="F32" i="2" s="1"/>
  <c r="G32" i="2" s="1"/>
  <c r="K32" i="2" s="1"/>
  <c r="Q31" i="2"/>
  <c r="E31" i="2"/>
  <c r="F31" i="2" s="1"/>
  <c r="G31" i="2" s="1"/>
  <c r="K31" i="2" s="1"/>
  <c r="Q30" i="2"/>
  <c r="E30" i="2"/>
  <c r="F30" i="2" s="1"/>
  <c r="G30" i="2" s="1"/>
  <c r="K30" i="2" s="1"/>
  <c r="Q29" i="2"/>
  <c r="E29" i="2"/>
  <c r="F29" i="2" s="1"/>
  <c r="G29" i="2" s="1"/>
  <c r="K29" i="2" s="1"/>
  <c r="Q28" i="2"/>
  <c r="G28" i="2"/>
  <c r="K28" i="2" s="1"/>
  <c r="F28" i="2"/>
  <c r="E28" i="2"/>
  <c r="Q27" i="2"/>
  <c r="F27" i="2"/>
  <c r="G27" i="2" s="1"/>
  <c r="K27" i="2" s="1"/>
  <c r="E27" i="2"/>
  <c r="Q26" i="2"/>
  <c r="E26" i="2"/>
  <c r="F26" i="2" s="1"/>
  <c r="G26" i="2" s="1"/>
  <c r="K26" i="2" s="1"/>
  <c r="Q25" i="2"/>
  <c r="E25" i="2"/>
  <c r="F25" i="2" s="1"/>
  <c r="G25" i="2" s="1"/>
  <c r="K25" i="2" s="1"/>
  <c r="Q24" i="2"/>
  <c r="E24" i="2"/>
  <c r="F24" i="2" s="1"/>
  <c r="G24" i="2" s="1"/>
  <c r="K24" i="2" s="1"/>
  <c r="Q23" i="2"/>
  <c r="E23" i="2"/>
  <c r="F23" i="2" s="1"/>
  <c r="G23" i="2" s="1"/>
  <c r="K23" i="2" s="1"/>
  <c r="Q22" i="2"/>
  <c r="E22" i="2"/>
  <c r="F22" i="2" s="1"/>
  <c r="G22" i="2" s="1"/>
  <c r="K22" i="2" s="1"/>
  <c r="Q21" i="2"/>
  <c r="G21" i="2"/>
  <c r="K21" i="2" s="1"/>
  <c r="F21" i="2"/>
  <c r="E21" i="2"/>
  <c r="C17" i="2"/>
  <c r="D9" i="2"/>
  <c r="C9" i="2"/>
  <c r="F4" i="2"/>
  <c r="F5" i="2" s="1"/>
  <c r="E38" i="1"/>
  <c r="F38" i="1" s="1"/>
  <c r="G38" i="1" s="1"/>
  <c r="H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/>
  <c r="G42" i="1" s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/>
  <c r="G52" i="1" s="1"/>
  <c r="K52" i="1" s="1"/>
  <c r="Q52" i="1"/>
  <c r="E53" i="1"/>
  <c r="F53" i="1" s="1"/>
  <c r="G53" i="1" s="1"/>
  <c r="K53" i="1" s="1"/>
  <c r="Q53" i="1"/>
  <c r="E55" i="1"/>
  <c r="F55" i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/>
  <c r="G59" i="1"/>
  <c r="K59" i="1" s="1"/>
  <c r="Q59" i="1"/>
  <c r="E60" i="1"/>
  <c r="F60" i="1" s="1"/>
  <c r="G60" i="1" s="1"/>
  <c r="K60" i="1" s="1"/>
  <c r="Q60" i="1"/>
  <c r="E61" i="1"/>
  <c r="F61" i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 s="1"/>
  <c r="G65" i="1" s="1"/>
  <c r="K65" i="1" s="1"/>
  <c r="Q65" i="1"/>
  <c r="F4" i="1"/>
  <c r="E54" i="1"/>
  <c r="F54" i="1" s="1"/>
  <c r="G54" i="1" s="1"/>
  <c r="K54" i="1" s="1"/>
  <c r="Q54" i="1"/>
  <c r="C12" i="2"/>
  <c r="C16" i="2" l="1"/>
  <c r="D18" i="2" s="1"/>
  <c r="F5" i="1"/>
  <c r="E22" i="1"/>
  <c r="F22" i="1"/>
  <c r="G22" i="1" s="1"/>
  <c r="K22" i="1" s="1"/>
  <c r="E23" i="1"/>
  <c r="F23" i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/>
  <c r="G30" i="1" s="1"/>
  <c r="K30" i="1" s="1"/>
  <c r="E31" i="1"/>
  <c r="F31" i="1" s="1"/>
  <c r="G31" i="1" s="1"/>
  <c r="K31" i="1" s="1"/>
  <c r="E32" i="1"/>
  <c r="F32" i="1"/>
  <c r="G32" i="1" s="1"/>
  <c r="K32" i="1" s="1"/>
  <c r="E33" i="1"/>
  <c r="F33" i="1"/>
  <c r="G33" i="1" s="1"/>
  <c r="K33" i="1" s="1"/>
  <c r="E34" i="1"/>
  <c r="F34" i="1" s="1"/>
  <c r="G34" i="1" s="1"/>
  <c r="K34" i="1" s="1"/>
  <c r="E35" i="1"/>
  <c r="F35" i="1" s="1"/>
  <c r="G35" i="1" s="1"/>
  <c r="K35" i="1" s="1"/>
  <c r="E36" i="1"/>
  <c r="F36" i="1" s="1"/>
  <c r="G36" i="1" s="1"/>
  <c r="K36" i="1" s="1"/>
  <c r="E37" i="1"/>
  <c r="F37" i="1" s="1"/>
  <c r="G37" i="1" s="1"/>
  <c r="K37" i="1" s="1"/>
  <c r="D9" i="1"/>
  <c r="C9" i="1"/>
  <c r="Q35" i="1"/>
  <c r="Q36" i="1"/>
  <c r="Q37" i="1"/>
  <c r="E21" i="1"/>
  <c r="F21" i="1" s="1"/>
  <c r="G21" i="1" s="1"/>
  <c r="K21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C17" i="1"/>
  <c r="C11" i="2"/>
  <c r="C12" i="1"/>
  <c r="C11" i="1"/>
  <c r="O63" i="2" l="1"/>
  <c r="S63" i="2" s="1"/>
  <c r="O55" i="2"/>
  <c r="S55" i="2" s="1"/>
  <c r="O47" i="2"/>
  <c r="S47" i="2" s="1"/>
  <c r="O39" i="2"/>
  <c r="S39" i="2" s="1"/>
  <c r="O31" i="2"/>
  <c r="S31" i="2" s="1"/>
  <c r="O23" i="2"/>
  <c r="S23" i="2" s="1"/>
  <c r="O64" i="2"/>
  <c r="S64" i="2" s="1"/>
  <c r="O56" i="2"/>
  <c r="S56" i="2" s="1"/>
  <c r="O48" i="2"/>
  <c r="S48" i="2" s="1"/>
  <c r="O40" i="2"/>
  <c r="S40" i="2" s="1"/>
  <c r="O32" i="2"/>
  <c r="S32" i="2" s="1"/>
  <c r="O24" i="2"/>
  <c r="S24" i="2" s="1"/>
  <c r="O45" i="2"/>
  <c r="S45" i="2" s="1"/>
  <c r="O38" i="2"/>
  <c r="S38" i="2" s="1"/>
  <c r="O30" i="2"/>
  <c r="S30" i="2" s="1"/>
  <c r="O22" i="2"/>
  <c r="S22" i="2" s="1"/>
  <c r="C15" i="2"/>
  <c r="O65" i="2"/>
  <c r="S65" i="2" s="1"/>
  <c r="O57" i="2"/>
  <c r="S57" i="2" s="1"/>
  <c r="O49" i="2"/>
  <c r="S49" i="2" s="1"/>
  <c r="O41" i="2"/>
  <c r="S41" i="2" s="1"/>
  <c r="O33" i="2"/>
  <c r="S33" i="2" s="1"/>
  <c r="O25" i="2"/>
  <c r="S25" i="2" s="1"/>
  <c r="O58" i="2"/>
  <c r="S58" i="2" s="1"/>
  <c r="O50" i="2"/>
  <c r="S50" i="2" s="1"/>
  <c r="O42" i="2"/>
  <c r="S42" i="2" s="1"/>
  <c r="O34" i="2"/>
  <c r="S34" i="2" s="1"/>
  <c r="O26" i="2"/>
  <c r="S26" i="2" s="1"/>
  <c r="O59" i="2"/>
  <c r="S59" i="2" s="1"/>
  <c r="O51" i="2"/>
  <c r="S51" i="2" s="1"/>
  <c r="O43" i="2"/>
  <c r="S43" i="2" s="1"/>
  <c r="O35" i="2"/>
  <c r="S35" i="2" s="1"/>
  <c r="O27" i="2"/>
  <c r="S27" i="2" s="1"/>
  <c r="O29" i="2"/>
  <c r="S29" i="2" s="1"/>
  <c r="O62" i="2"/>
  <c r="S62" i="2" s="1"/>
  <c r="O54" i="2"/>
  <c r="S54" i="2" s="1"/>
  <c r="O46" i="2"/>
  <c r="S46" i="2" s="1"/>
  <c r="O60" i="2"/>
  <c r="S60" i="2" s="1"/>
  <c r="O52" i="2"/>
  <c r="S52" i="2" s="1"/>
  <c r="O44" i="2"/>
  <c r="S44" i="2" s="1"/>
  <c r="O36" i="2"/>
  <c r="S36" i="2" s="1"/>
  <c r="O28" i="2"/>
  <c r="S28" i="2" s="1"/>
  <c r="O21" i="2"/>
  <c r="O61" i="2"/>
  <c r="S61" i="2" s="1"/>
  <c r="O53" i="2"/>
  <c r="S53" i="2" s="1"/>
  <c r="O37" i="2"/>
  <c r="S37" i="2" s="1"/>
  <c r="O38" i="1"/>
  <c r="S38" i="1" s="1"/>
  <c r="O43" i="1"/>
  <c r="S43" i="1" s="1"/>
  <c r="O51" i="1"/>
  <c r="S51" i="1" s="1"/>
  <c r="O60" i="1"/>
  <c r="S60" i="1" s="1"/>
  <c r="O42" i="1"/>
  <c r="S42" i="1" s="1"/>
  <c r="O50" i="1"/>
  <c r="S50" i="1" s="1"/>
  <c r="O59" i="1"/>
  <c r="S59" i="1" s="1"/>
  <c r="O58" i="1"/>
  <c r="S58" i="1" s="1"/>
  <c r="O41" i="1"/>
  <c r="S41" i="1" s="1"/>
  <c r="O49" i="1"/>
  <c r="S49" i="1" s="1"/>
  <c r="O44" i="1"/>
  <c r="S44" i="1" s="1"/>
  <c r="O61" i="1"/>
  <c r="S61" i="1" s="1"/>
  <c r="O40" i="1"/>
  <c r="S40" i="1" s="1"/>
  <c r="O48" i="1"/>
  <c r="S48" i="1" s="1"/>
  <c r="O57" i="1"/>
  <c r="S57" i="1" s="1"/>
  <c r="O65" i="1"/>
  <c r="S65" i="1" s="1"/>
  <c r="O56" i="1"/>
  <c r="S56" i="1" s="1"/>
  <c r="O64" i="1"/>
  <c r="S64" i="1" s="1"/>
  <c r="O39" i="1"/>
  <c r="S39" i="1" s="1"/>
  <c r="O47" i="1"/>
  <c r="S47" i="1" s="1"/>
  <c r="O46" i="1"/>
  <c r="S46" i="1" s="1"/>
  <c r="O55" i="1"/>
  <c r="S55" i="1" s="1"/>
  <c r="O63" i="1"/>
  <c r="S63" i="1" s="1"/>
  <c r="O53" i="1"/>
  <c r="S53" i="1" s="1"/>
  <c r="O62" i="1"/>
  <c r="S62" i="1" s="1"/>
  <c r="O45" i="1"/>
  <c r="S45" i="1" s="1"/>
  <c r="O52" i="1"/>
  <c r="S52" i="1" s="1"/>
  <c r="O54" i="1"/>
  <c r="S54" i="1" s="1"/>
  <c r="O34" i="1"/>
  <c r="S34" i="1" s="1"/>
  <c r="O35" i="1"/>
  <c r="S35" i="1" s="1"/>
  <c r="O30" i="1"/>
  <c r="S30" i="1" s="1"/>
  <c r="O27" i="1"/>
  <c r="S27" i="1" s="1"/>
  <c r="O29" i="1"/>
  <c r="S29" i="1" s="1"/>
  <c r="O25" i="1"/>
  <c r="S25" i="1" s="1"/>
  <c r="C15" i="1"/>
  <c r="O31" i="1"/>
  <c r="S31" i="1" s="1"/>
  <c r="O24" i="1"/>
  <c r="S24" i="1" s="1"/>
  <c r="O22" i="1"/>
  <c r="S22" i="1" s="1"/>
  <c r="O28" i="1"/>
  <c r="S28" i="1" s="1"/>
  <c r="O32" i="1"/>
  <c r="S32" i="1" s="1"/>
  <c r="O37" i="1"/>
  <c r="S37" i="1" s="1"/>
  <c r="O33" i="1"/>
  <c r="S33" i="1" s="1"/>
  <c r="O36" i="1"/>
  <c r="S36" i="1" s="1"/>
  <c r="O23" i="1"/>
  <c r="S23" i="1" s="1"/>
  <c r="O21" i="1"/>
  <c r="O26" i="1"/>
  <c r="S26" i="1" s="1"/>
  <c r="C16" i="1"/>
  <c r="D18" i="1" s="1"/>
  <c r="C18" i="2" l="1"/>
  <c r="F6" i="2"/>
  <c r="F7" i="2" s="1"/>
  <c r="S18" i="2"/>
  <c r="F6" i="1"/>
  <c r="F8" i="1" s="1"/>
  <c r="C18" i="1"/>
  <c r="S18" i="1"/>
  <c r="F8" i="2" l="1"/>
  <c r="F7" i="1"/>
</calcChain>
</file>

<file path=xl/sharedStrings.xml><?xml version="1.0" encoding="utf-8"?>
<sst xmlns="http://schemas.openxmlformats.org/spreadsheetml/2006/main" count="281" uniqueCount="58">
  <si>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</si>
  <si>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</si>
  <si>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</si>
  <si>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</si>
  <si>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</si>
  <si>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</si>
  <si>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</si>
  <si>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</si>
  <si>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</si>
  <si>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</si>
  <si>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</si>
  <si>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</si>
  <si>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</si>
  <si>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</si>
  <si>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</si>
  <si>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</si>
  <si>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</si>
  <si>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</si>
  <si>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</si>
  <si>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</si>
  <si>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</si>
  <si>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</si>
  <si>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</si>
  <si>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</si>
  <si>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</si>
  <si>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</si>
  <si>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</si>
  <si>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</si>
  <si>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</si>
  <si>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</si>
  <si>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</si>
  <si>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</si>
  <si>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</si>
  <si>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</si>
  <si>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</si>
  <si>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</si>
  <si>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XX Xxx</t>
  </si>
  <si>
    <t>vis</t>
  </si>
  <si>
    <t>PE</t>
  </si>
  <si>
    <t>CCD</t>
  </si>
  <si>
    <t>ToMcat</t>
  </si>
  <si>
    <t>IBVS 6149</t>
  </si>
  <si>
    <t>I</t>
  </si>
  <si>
    <t>IBVS 6157</t>
  </si>
  <si>
    <t>Cycle adjust</t>
  </si>
  <si>
    <t>Cycle adjust is tentative!</t>
  </si>
  <si>
    <r>
      <t>Σ</t>
    </r>
    <r>
      <rPr>
        <sz val="10"/>
        <rFont val="Arial"/>
        <family val="2"/>
      </rPr>
      <t>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 </t>
    </r>
  </si>
  <si>
    <r>
      <t>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</si>
  <si>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V2915 Cyg / GSC 3949-1667</t>
  </si>
  <si>
    <t>JBAV, 76</t>
  </si>
  <si>
    <t xml:space="preserve">Mag </t>
  </si>
  <si>
    <t>Next ToM-P</t>
  </si>
  <si>
    <t>Next ToM-S</t>
  </si>
  <si>
    <t>BAV 91 Feb 2024</t>
  </si>
  <si>
    <t>13.97-14.34</t>
  </si>
  <si>
    <t>EW</t>
  </si>
  <si>
    <t>VSX</t>
  </si>
  <si>
    <t>No Cycle adjust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</si>
</sst>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"/>
  </numFmts>
  <fonts count="2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9"/>
      <color indexed="13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4" borderId="0" xfId="0" applyFont="1" applyFill="1" applyAlignment="1"/>
    <xf numFmtId="0" fontId="7" fillId="5" borderId="0" xfId="0" applyFont="1" applyFill="1" applyAlignment="1"/>
    <xf numFmtId="0" fontId="0" fillId="6" borderId="0" xfId="0" applyFill="1" applyAlignment="1"/>
    <xf numFmtId="0" fontId="15" fillId="0" borderId="0" xfId="0" applyFont="1" applyAlignme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22" fillId="0" borderId="0" xfId="0" applyFont="1" applyAlignment="1">
      <alignment horizontal="left" vertical="center" wrapText="1"/>
    </xf>
    <xf numFmtId="0" fontId="23" fillId="6" borderId="0" xfId="0" applyFont="1" applyFill="1" applyAlignment="1">
      <alignment horizontal="left"/>
    </xf>
    <xf numFmtId="0" fontId="14" fillId="2" borderId="6" xfId="0" applyFont="1" applyFill="1" applyBorder="1" applyAlignment="1">
      <alignment vertical="center"/>
    </xf>
    <xf numFmtId="0" fontId="24" fillId="0" borderId="9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right" vertical="center"/>
    </xf>
    <xf numFmtId="0" fontId="15" fillId="7" borderId="7" xfId="0" applyFont="1" applyFill="1" applyBorder="1" applyAlignment="1">
      <alignment horizontal="right" vertical="center"/>
    </xf>
    <xf numFmtId="0" fontId="15" fillId="7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22" fontId="26" fillId="0" borderId="10" xfId="0" applyNumberFormat="1" applyFont="1" applyFill="1" applyBorder="1" applyAlignment="1">
      <alignment horizontal="right" vertical="center"/>
    </xf>
    <xf numFmtId="22" fontId="26" fillId="0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 applyProtection="1">
      <alignment horizontal="left" vertical="center" wrapText="1"/>
      <protection locked="0"/>
    </xf>
    <xf numFmtId="165" fontId="22" fillId="0" borderId="0" xfId="0" applyNumberFormat="1" applyFont="1" applyAlignment="1">
      <alignment horizontal="left" vertical="center" wrapText="1"/>
    </xf>
    <xf numFmtId="0" fontId="15" fillId="0" borderId="0" xfId="0" applyFont="1" applyFill="1" applyAlignment="1"/>
    <xf numFmtId="0" fontId="9" fillId="0" borderId="7" xfId="0" applyFont="1" applyBorder="1">
      <alignment vertical="top"/>
    </xf>
    <xf numFmtId="0" fontId="11" fillId="0" borderId="8" xfId="0" applyFont="1" applyBorder="1" applyAlignment="1">
      <alignment horizontal="center" vertical="top"/>
    </xf>
    <xf numFmtId="0" fontId="9" fillId="0" borderId="11" xfId="0" applyFont="1" applyBorder="1">
      <alignment vertical="top"/>
    </xf>
    <xf numFmtId="0" fontId="8" fillId="0" borderId="12" xfId="0" applyFont="1" applyBorder="1" applyAlignment="1">
      <alignment horizontal="left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V2915 Cyg - O-C Diagr.</a:t>
            </a:r>
          </a:p>
        </c:rich>
      </c:tx>
      <c:layout>
        <c:manualLayout>
          <c:xMode val="edge"/>
          <c:yMode val="edge"/>
          <c:x val="0.3343753280839895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31264901172563"/>
          <c:y val="0.13953488372093023"/>
          <c:w val="0.76562558412596449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17">
                  <c:v>5.3100160000030883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1B-4971-9DEF-217C4AFDBE4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1B-4971-9DEF-217C4AFDBE4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1B-4971-9DEF-217C4AFDBE4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-1.1686000005283859E-2</c:v>
                </c:pt>
                <c:pt idx="1">
                  <c:v>-1.6542000004847068E-2</c:v>
                </c:pt>
                <c:pt idx="2">
                  <c:v>-1.787999999942258E-2</c:v>
                </c:pt>
                <c:pt idx="3">
                  <c:v>-1.4018000008945819E-2</c:v>
                </c:pt>
                <c:pt idx="4">
                  <c:v>-1.7670000001089647E-2</c:v>
                </c:pt>
                <c:pt idx="5">
                  <c:v>-1.7708000006678049E-2</c:v>
                </c:pt>
                <c:pt idx="6">
                  <c:v>-1.8546000006608665E-2</c:v>
                </c:pt>
                <c:pt idx="7">
                  <c:v>-1.7826000002969522E-2</c:v>
                </c:pt>
                <c:pt idx="8">
                  <c:v>-1.7764000003808178E-2</c:v>
                </c:pt>
                <c:pt idx="9">
                  <c:v>-1.6302000003634021E-2</c:v>
                </c:pt>
                <c:pt idx="10">
                  <c:v>-2.0565999999234919E-2</c:v>
                </c:pt>
                <c:pt idx="11">
                  <c:v>-1.5704000004916452E-2</c:v>
                </c:pt>
                <c:pt idx="12">
                  <c:v>0.14849799999501556</c:v>
                </c:pt>
                <c:pt idx="13">
                  <c:v>0.15055999999458436</c:v>
                </c:pt>
                <c:pt idx="14">
                  <c:v>5.2978159999911441</c:v>
                </c:pt>
                <c:pt idx="15">
                  <c:v>5.2973779999956605</c:v>
                </c:pt>
                <c:pt idx="16">
                  <c:v>5.2979599999962375</c:v>
                </c:pt>
                <c:pt idx="18">
                  <c:v>5.3151779999971041</c:v>
                </c:pt>
                <c:pt idx="19">
                  <c:v>5.3158639999965089</c:v>
                </c:pt>
                <c:pt idx="20">
                  <c:v>5.3160159999970347</c:v>
                </c:pt>
                <c:pt idx="21">
                  <c:v>5.3171779999975115</c:v>
                </c:pt>
                <c:pt idx="22">
                  <c:v>5.3140159999966272</c:v>
                </c:pt>
                <c:pt idx="23">
                  <c:v>5.3128779999969993</c:v>
                </c:pt>
                <c:pt idx="24">
                  <c:v>5.3157099999953061</c:v>
                </c:pt>
                <c:pt idx="25">
                  <c:v>5.3158719999992172</c:v>
                </c:pt>
                <c:pt idx="26">
                  <c:v>5.316793999998481</c:v>
                </c:pt>
                <c:pt idx="27">
                  <c:v>5.3166379999966011</c:v>
                </c:pt>
                <c:pt idx="28">
                  <c:v>5.3158999999941443</c:v>
                </c:pt>
                <c:pt idx="29">
                  <c:v>5.3170959999915794</c:v>
                </c:pt>
                <c:pt idx="30">
                  <c:v>5.3174139999973704</c:v>
                </c:pt>
                <c:pt idx="31">
                  <c:v>5.3194319999965956</c:v>
                </c:pt>
                <c:pt idx="32">
                  <c:v>5.3213939999986906</c:v>
                </c:pt>
                <c:pt idx="33">
                  <c:v>5.3212699999930919</c:v>
                </c:pt>
                <c:pt idx="34">
                  <c:v>5.3212699999930919</c:v>
                </c:pt>
                <c:pt idx="35">
                  <c:v>5.3213759999925969</c:v>
                </c:pt>
                <c:pt idx="36">
                  <c:v>5.3231379999924684</c:v>
                </c:pt>
                <c:pt idx="37">
                  <c:v>5.3243819999988773</c:v>
                </c:pt>
                <c:pt idx="38">
                  <c:v>5.3243399999992107</c:v>
                </c:pt>
                <c:pt idx="39">
                  <c:v>5.3233279999985825</c:v>
                </c:pt>
                <c:pt idx="40">
                  <c:v>5.3243900000015856</c:v>
                </c:pt>
                <c:pt idx="41">
                  <c:v>5.3254919999963022</c:v>
                </c:pt>
                <c:pt idx="42">
                  <c:v>5.3236539999998058</c:v>
                </c:pt>
                <c:pt idx="43">
                  <c:v>5.3234499999962281</c:v>
                </c:pt>
                <c:pt idx="44">
                  <c:v>5.323391999991145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1B-4971-9DEF-217C4AFDBE4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1B-4971-9DEF-217C4AFDBE4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1B-4971-9DEF-217C4AFDBE4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1B-4971-9DEF-217C4AFDBE4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5.2996537105337085</c:v>
                </c:pt>
                <c:pt idx="1">
                  <c:v>5.299664789682395</c:v>
                </c:pt>
                <c:pt idx="2">
                  <c:v>5.2996657129447851</c:v>
                </c:pt>
                <c:pt idx="3">
                  <c:v>5.299666636207176</c:v>
                </c:pt>
                <c:pt idx="4">
                  <c:v>5.2996703292567382</c:v>
                </c:pt>
                <c:pt idx="5">
                  <c:v>5.2996712525191283</c:v>
                </c:pt>
                <c:pt idx="6">
                  <c:v>5.2996721757815184</c:v>
                </c:pt>
                <c:pt idx="7">
                  <c:v>5.2996814084054238</c:v>
                </c:pt>
                <c:pt idx="8">
                  <c:v>5.2996823316678139</c:v>
                </c:pt>
                <c:pt idx="9">
                  <c:v>5.2996832549302049</c:v>
                </c:pt>
                <c:pt idx="10">
                  <c:v>5.2997091062771391</c:v>
                </c:pt>
                <c:pt idx="11">
                  <c:v>5.2997100295395292</c:v>
                </c:pt>
                <c:pt idx="12">
                  <c:v>5.2997755811692544</c:v>
                </c:pt>
                <c:pt idx="13">
                  <c:v>5.2997765044316454</c:v>
                </c:pt>
                <c:pt idx="14">
                  <c:v>5.3057666308211964</c:v>
                </c:pt>
                <c:pt idx="15">
                  <c:v>5.3057675540835865</c:v>
                </c:pt>
                <c:pt idx="16">
                  <c:v>5.305777709969882</c:v>
                </c:pt>
                <c:pt idx="17">
                  <c:v>5.3069668719288439</c:v>
                </c:pt>
                <c:pt idx="18">
                  <c:v>5.315277156705716</c:v>
                </c:pt>
                <c:pt idx="19">
                  <c:v>5.3156492314490862</c:v>
                </c:pt>
                <c:pt idx="20">
                  <c:v>5.3157378646385745</c:v>
                </c:pt>
                <c:pt idx="21">
                  <c:v>5.3157387879009645</c:v>
                </c:pt>
                <c:pt idx="22">
                  <c:v>5.3158763539971492</c:v>
                </c:pt>
                <c:pt idx="23">
                  <c:v>5.3158772772595393</c:v>
                </c:pt>
                <c:pt idx="24">
                  <c:v>5.3176185501280191</c:v>
                </c:pt>
                <c:pt idx="25">
                  <c:v>5.3176194733904092</c:v>
                </c:pt>
                <c:pt idx="26">
                  <c:v>5.3177404207635641</c:v>
                </c:pt>
                <c:pt idx="27">
                  <c:v>5.3177514999122506</c:v>
                </c:pt>
                <c:pt idx="28">
                  <c:v>5.3177524231746407</c:v>
                </c:pt>
                <c:pt idx="29">
                  <c:v>5.3178521355128145</c:v>
                </c:pt>
                <c:pt idx="30">
                  <c:v>5.3182574477022433</c:v>
                </c:pt>
                <c:pt idx="31">
                  <c:v>5.3196321854016952</c:v>
                </c:pt>
                <c:pt idx="32">
                  <c:v>5.3196331086640853</c:v>
                </c:pt>
                <c:pt idx="33">
                  <c:v>5.3196774252588295</c:v>
                </c:pt>
                <c:pt idx="34">
                  <c:v>5.3196774252588295</c:v>
                </c:pt>
                <c:pt idx="35">
                  <c:v>5.3216744418094768</c:v>
                </c:pt>
                <c:pt idx="36">
                  <c:v>5.3216753650718669</c:v>
                </c:pt>
                <c:pt idx="37">
                  <c:v>5.3218249335791281</c:v>
                </c:pt>
                <c:pt idx="38">
                  <c:v>5.3236336046021133</c:v>
                </c:pt>
                <c:pt idx="39">
                  <c:v>5.3237942522580601</c:v>
                </c:pt>
                <c:pt idx="40">
                  <c:v>5.3237951755204502</c:v>
                </c:pt>
                <c:pt idx="41">
                  <c:v>5.3238607271501754</c:v>
                </c:pt>
                <c:pt idx="42">
                  <c:v>5.3238616504125664</c:v>
                </c:pt>
                <c:pt idx="43">
                  <c:v>5.324099852109315</c:v>
                </c:pt>
                <c:pt idx="44">
                  <c:v>5.3243223583454249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1B-4971-9DEF-217C4AFDBE49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1B-4971-9DEF-217C4AFDB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907704"/>
        <c:axId val="1"/>
      </c:scatterChart>
      <c:valAx>
        <c:axId val="773907704"/>
        <c:scaling>
          <c:orientation val="minMax"/>
          <c:max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781299212598434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62499999999997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907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41683070866143"/>
          <c:y val="0.92441860465116277"/>
          <c:w val="0.7421879921259843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V2915 Cyg - O-C Diagr.</a:t>
            </a:r>
          </a:p>
        </c:rich>
      </c:tx>
      <c:layout>
        <c:manualLayout>
          <c:xMode val="edge"/>
          <c:yMode val="edge"/>
          <c:x val="0.34084131375469956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7403469001"/>
          <c:y val="0.13913082860855019"/>
          <c:w val="0.84684808858871852"/>
          <c:h val="0.6492772001732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17">
                  <c:v>5.3100160000030883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C9-40FA-9FEA-72ADEE8A233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C9-40FA-9FEA-72ADEE8A233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C9-40FA-9FEA-72ADEE8A233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-1.1686000005283859E-2</c:v>
                </c:pt>
                <c:pt idx="1">
                  <c:v>-1.6542000004847068E-2</c:v>
                </c:pt>
                <c:pt idx="2">
                  <c:v>-1.787999999942258E-2</c:v>
                </c:pt>
                <c:pt idx="3">
                  <c:v>-1.4018000008945819E-2</c:v>
                </c:pt>
                <c:pt idx="4">
                  <c:v>-1.7670000001089647E-2</c:v>
                </c:pt>
                <c:pt idx="5">
                  <c:v>-1.7708000006678049E-2</c:v>
                </c:pt>
                <c:pt idx="6">
                  <c:v>-1.8546000006608665E-2</c:v>
                </c:pt>
                <c:pt idx="7">
                  <c:v>-1.7826000002969522E-2</c:v>
                </c:pt>
                <c:pt idx="8">
                  <c:v>-1.7764000003808178E-2</c:v>
                </c:pt>
                <c:pt idx="9">
                  <c:v>-1.6302000003634021E-2</c:v>
                </c:pt>
                <c:pt idx="10">
                  <c:v>-2.0565999999234919E-2</c:v>
                </c:pt>
                <c:pt idx="11">
                  <c:v>-1.5704000004916452E-2</c:v>
                </c:pt>
                <c:pt idx="12">
                  <c:v>0.14849799999501556</c:v>
                </c:pt>
                <c:pt idx="13">
                  <c:v>0.15055999999458436</c:v>
                </c:pt>
                <c:pt idx="14">
                  <c:v>5.2978159999911441</c:v>
                </c:pt>
                <c:pt idx="15">
                  <c:v>5.2973779999956605</c:v>
                </c:pt>
                <c:pt idx="16">
                  <c:v>5.2979599999962375</c:v>
                </c:pt>
                <c:pt idx="18">
                  <c:v>5.3151779999971041</c:v>
                </c:pt>
                <c:pt idx="19">
                  <c:v>5.3158639999965089</c:v>
                </c:pt>
                <c:pt idx="20">
                  <c:v>5.3160159999970347</c:v>
                </c:pt>
                <c:pt idx="21">
                  <c:v>5.3171779999975115</c:v>
                </c:pt>
                <c:pt idx="22">
                  <c:v>5.3140159999966272</c:v>
                </c:pt>
                <c:pt idx="23">
                  <c:v>5.3128779999969993</c:v>
                </c:pt>
                <c:pt idx="24">
                  <c:v>5.3157099999953061</c:v>
                </c:pt>
                <c:pt idx="25">
                  <c:v>5.3158719999992172</c:v>
                </c:pt>
                <c:pt idx="26">
                  <c:v>5.316793999998481</c:v>
                </c:pt>
                <c:pt idx="27">
                  <c:v>5.3166379999966011</c:v>
                </c:pt>
                <c:pt idx="28">
                  <c:v>5.3158999999941443</c:v>
                </c:pt>
                <c:pt idx="29">
                  <c:v>5.3170959999915794</c:v>
                </c:pt>
                <c:pt idx="30">
                  <c:v>5.3174139999973704</c:v>
                </c:pt>
                <c:pt idx="31">
                  <c:v>5.3194319999965956</c:v>
                </c:pt>
                <c:pt idx="32">
                  <c:v>5.3213939999986906</c:v>
                </c:pt>
                <c:pt idx="33">
                  <c:v>5.3212699999930919</c:v>
                </c:pt>
                <c:pt idx="34">
                  <c:v>5.3212699999930919</c:v>
                </c:pt>
                <c:pt idx="35">
                  <c:v>5.3213759999925969</c:v>
                </c:pt>
                <c:pt idx="36">
                  <c:v>5.3231379999924684</c:v>
                </c:pt>
                <c:pt idx="37">
                  <c:v>5.3243819999988773</c:v>
                </c:pt>
                <c:pt idx="38">
                  <c:v>5.3243399999992107</c:v>
                </c:pt>
                <c:pt idx="39">
                  <c:v>5.3233279999985825</c:v>
                </c:pt>
                <c:pt idx="40">
                  <c:v>5.3243900000015856</c:v>
                </c:pt>
                <c:pt idx="41">
                  <c:v>5.3254919999963022</c:v>
                </c:pt>
                <c:pt idx="42">
                  <c:v>5.3236539999998058</c:v>
                </c:pt>
                <c:pt idx="43">
                  <c:v>5.3234499999962281</c:v>
                </c:pt>
                <c:pt idx="44">
                  <c:v>5.323391999991145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C9-40FA-9FEA-72ADEE8A233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C9-40FA-9FEA-72ADEE8A233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C9-40FA-9FEA-72ADEE8A233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C9-40FA-9FEA-72ADEE8A233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5.2996537105337085</c:v>
                </c:pt>
                <c:pt idx="1">
                  <c:v>5.299664789682395</c:v>
                </c:pt>
                <c:pt idx="2">
                  <c:v>5.2996657129447851</c:v>
                </c:pt>
                <c:pt idx="3">
                  <c:v>5.299666636207176</c:v>
                </c:pt>
                <c:pt idx="4">
                  <c:v>5.2996703292567382</c:v>
                </c:pt>
                <c:pt idx="5">
                  <c:v>5.2996712525191283</c:v>
                </c:pt>
                <c:pt idx="6">
                  <c:v>5.2996721757815184</c:v>
                </c:pt>
                <c:pt idx="7">
                  <c:v>5.2996814084054238</c:v>
                </c:pt>
                <c:pt idx="8">
                  <c:v>5.2996823316678139</c:v>
                </c:pt>
                <c:pt idx="9">
                  <c:v>5.2996832549302049</c:v>
                </c:pt>
                <c:pt idx="10">
                  <c:v>5.2997091062771391</c:v>
                </c:pt>
                <c:pt idx="11">
                  <c:v>5.2997100295395292</c:v>
                </c:pt>
                <c:pt idx="12">
                  <c:v>5.2997755811692544</c:v>
                </c:pt>
                <c:pt idx="13">
                  <c:v>5.2997765044316454</c:v>
                </c:pt>
                <c:pt idx="14">
                  <c:v>5.3057666308211964</c:v>
                </c:pt>
                <c:pt idx="15">
                  <c:v>5.3057675540835865</c:v>
                </c:pt>
                <c:pt idx="16">
                  <c:v>5.305777709969882</c:v>
                </c:pt>
                <c:pt idx="17">
                  <c:v>5.3069668719288439</c:v>
                </c:pt>
                <c:pt idx="18">
                  <c:v>5.315277156705716</c:v>
                </c:pt>
                <c:pt idx="19">
                  <c:v>5.3156492314490862</c:v>
                </c:pt>
                <c:pt idx="20">
                  <c:v>5.3157378646385745</c:v>
                </c:pt>
                <c:pt idx="21">
                  <c:v>5.3157387879009645</c:v>
                </c:pt>
                <c:pt idx="22">
                  <c:v>5.3158763539971492</c:v>
                </c:pt>
                <c:pt idx="23">
                  <c:v>5.3158772772595393</c:v>
                </c:pt>
                <c:pt idx="24">
                  <c:v>5.3176185501280191</c:v>
                </c:pt>
                <c:pt idx="25">
                  <c:v>5.3176194733904092</c:v>
                </c:pt>
                <c:pt idx="26">
                  <c:v>5.3177404207635641</c:v>
                </c:pt>
                <c:pt idx="27">
                  <c:v>5.3177514999122506</c:v>
                </c:pt>
                <c:pt idx="28">
                  <c:v>5.3177524231746407</c:v>
                </c:pt>
                <c:pt idx="29">
                  <c:v>5.3178521355128145</c:v>
                </c:pt>
                <c:pt idx="30">
                  <c:v>5.3182574477022433</c:v>
                </c:pt>
                <c:pt idx="31">
                  <c:v>5.3196321854016952</c:v>
                </c:pt>
                <c:pt idx="32">
                  <c:v>5.3196331086640853</c:v>
                </c:pt>
                <c:pt idx="33">
                  <c:v>5.3196774252588295</c:v>
                </c:pt>
                <c:pt idx="34">
                  <c:v>5.3196774252588295</c:v>
                </c:pt>
                <c:pt idx="35">
                  <c:v>5.3216744418094768</c:v>
                </c:pt>
                <c:pt idx="36">
                  <c:v>5.3216753650718669</c:v>
                </c:pt>
                <c:pt idx="37">
                  <c:v>5.3218249335791281</c:v>
                </c:pt>
                <c:pt idx="38">
                  <c:v>5.3236336046021133</c:v>
                </c:pt>
                <c:pt idx="39">
                  <c:v>5.3237942522580601</c:v>
                </c:pt>
                <c:pt idx="40">
                  <c:v>5.3237951755204502</c:v>
                </c:pt>
                <c:pt idx="41">
                  <c:v>5.3238607271501754</c:v>
                </c:pt>
                <c:pt idx="42">
                  <c:v>5.3238616504125664</c:v>
                </c:pt>
                <c:pt idx="43">
                  <c:v>5.324099852109315</c:v>
                </c:pt>
                <c:pt idx="44">
                  <c:v>5.3243223583454249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C9-40FA-9FEA-72ADEE8A2338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-666</c:v>
                </c:pt>
                <c:pt idx="15">
                  <c:v>-665.5</c:v>
                </c:pt>
                <c:pt idx="16">
                  <c:v>-660</c:v>
                </c:pt>
                <c:pt idx="17">
                  <c:v>-16</c:v>
                </c:pt>
                <c:pt idx="18">
                  <c:v>4484.5</c:v>
                </c:pt>
                <c:pt idx="19">
                  <c:v>4686</c:v>
                </c:pt>
                <c:pt idx="20">
                  <c:v>4734</c:v>
                </c:pt>
                <c:pt idx="21">
                  <c:v>4734.5</c:v>
                </c:pt>
                <c:pt idx="22">
                  <c:v>4809</c:v>
                </c:pt>
                <c:pt idx="23">
                  <c:v>4809.5</c:v>
                </c:pt>
                <c:pt idx="24">
                  <c:v>5752.5</c:v>
                </c:pt>
                <c:pt idx="25">
                  <c:v>5753</c:v>
                </c:pt>
                <c:pt idx="26">
                  <c:v>5818.5</c:v>
                </c:pt>
                <c:pt idx="27">
                  <c:v>5824.5</c:v>
                </c:pt>
                <c:pt idx="28">
                  <c:v>5825</c:v>
                </c:pt>
                <c:pt idx="29">
                  <c:v>5879</c:v>
                </c:pt>
                <c:pt idx="30">
                  <c:v>6098.5</c:v>
                </c:pt>
                <c:pt idx="31">
                  <c:v>6843</c:v>
                </c:pt>
                <c:pt idx="32">
                  <c:v>6843.5</c:v>
                </c:pt>
                <c:pt idx="33">
                  <c:v>6867.5</c:v>
                </c:pt>
                <c:pt idx="34">
                  <c:v>6867.5</c:v>
                </c:pt>
                <c:pt idx="35">
                  <c:v>7949</c:v>
                </c:pt>
                <c:pt idx="36">
                  <c:v>7949.5</c:v>
                </c:pt>
                <c:pt idx="37">
                  <c:v>8030.5</c:v>
                </c:pt>
                <c:pt idx="38">
                  <c:v>9010</c:v>
                </c:pt>
                <c:pt idx="39">
                  <c:v>9097</c:v>
                </c:pt>
                <c:pt idx="40">
                  <c:v>9097.5</c:v>
                </c:pt>
                <c:pt idx="41">
                  <c:v>9133</c:v>
                </c:pt>
                <c:pt idx="42">
                  <c:v>9133.5</c:v>
                </c:pt>
                <c:pt idx="43">
                  <c:v>9262.5</c:v>
                </c:pt>
                <c:pt idx="44">
                  <c:v>9383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C9-40FA-9FEA-72ADEE8A2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500736"/>
        <c:axId val="1"/>
      </c:scatterChart>
      <c:valAx>
        <c:axId val="88050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4348069534786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81281144204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500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0451948011001"/>
          <c:y val="0.92464041994750656"/>
          <c:w val="0.71321431667888358"/>
          <c:h val="5.79713188025410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V2915 Cyg - O-C Diagr.</a:t>
            </a:r>
          </a:p>
        </c:rich>
      </c:tx>
      <c:layout>
        <c:manualLayout>
          <c:xMode val="edge"/>
          <c:yMode val="edge"/>
          <c:x val="0.3343753280839895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352509990305282E-2"/>
          <c:y val="0.13953488372093023"/>
          <c:w val="0.86858575110543612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A6-401B-9071-A9673450259A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A6-401B-9071-A9673450259A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A6-401B-9071-A9673450259A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0">
                  <c:v>-1.1686000005283859E-2</c:v>
                </c:pt>
                <c:pt idx="1">
                  <c:v>-1.6542000004847068E-2</c:v>
                </c:pt>
                <c:pt idx="2">
                  <c:v>-1.787999999942258E-2</c:v>
                </c:pt>
                <c:pt idx="3">
                  <c:v>-1.4018000008945819E-2</c:v>
                </c:pt>
                <c:pt idx="4">
                  <c:v>-1.7670000001089647E-2</c:v>
                </c:pt>
                <c:pt idx="5">
                  <c:v>-1.7708000006678049E-2</c:v>
                </c:pt>
                <c:pt idx="6">
                  <c:v>-1.8546000006608665E-2</c:v>
                </c:pt>
                <c:pt idx="7">
                  <c:v>-1.7826000002969522E-2</c:v>
                </c:pt>
                <c:pt idx="8">
                  <c:v>-1.7764000003808178E-2</c:v>
                </c:pt>
                <c:pt idx="9">
                  <c:v>-1.6302000003634021E-2</c:v>
                </c:pt>
                <c:pt idx="10">
                  <c:v>-2.0565999999234919E-2</c:v>
                </c:pt>
                <c:pt idx="11">
                  <c:v>-1.5704000004916452E-2</c:v>
                </c:pt>
                <c:pt idx="12">
                  <c:v>0.14849799999501556</c:v>
                </c:pt>
                <c:pt idx="13">
                  <c:v>0.15055999999458436</c:v>
                </c:pt>
                <c:pt idx="14">
                  <c:v>-1.2200000004668254E-2</c:v>
                </c:pt>
                <c:pt idx="15">
                  <c:v>-1.2638000000151806E-2</c:v>
                </c:pt>
                <c:pt idx="16">
                  <c:v>-1.2055999999574851E-2</c:v>
                </c:pt>
                <c:pt idx="18">
                  <c:v>5.1619999940157868E-3</c:v>
                </c:pt>
                <c:pt idx="19">
                  <c:v>5.8480000006966293E-3</c:v>
                </c:pt>
                <c:pt idx="20">
                  <c:v>5.9999999939464033E-3</c:v>
                </c:pt>
                <c:pt idx="21">
                  <c:v>7.162000001699198E-3</c:v>
                </c:pt>
                <c:pt idx="22">
                  <c:v>4.0000000008149073E-3</c:v>
                </c:pt>
                <c:pt idx="23">
                  <c:v>2.861999993911013E-3</c:v>
                </c:pt>
                <c:pt idx="24">
                  <c:v>5.6939999994938262E-3</c:v>
                </c:pt>
                <c:pt idx="25">
                  <c:v>5.8560000034049153E-3</c:v>
                </c:pt>
                <c:pt idx="26">
                  <c:v>6.7780000026687048E-3</c:v>
                </c:pt>
                <c:pt idx="27">
                  <c:v>6.6220000007888302E-3</c:v>
                </c:pt>
                <c:pt idx="28">
                  <c:v>5.8839999910560437E-3</c:v>
                </c:pt>
                <c:pt idx="29">
                  <c:v>7.0799999957671389E-3</c:v>
                </c:pt>
                <c:pt idx="30">
                  <c:v>7.3979999942821451E-3</c:v>
                </c:pt>
                <c:pt idx="31">
                  <c:v>9.4159999935072847E-3</c:v>
                </c:pt>
                <c:pt idx="32">
                  <c:v>1.1377999995602295E-2</c:v>
                </c:pt>
                <c:pt idx="33">
                  <c:v>1.1253999997279607E-2</c:v>
                </c:pt>
                <c:pt idx="34">
                  <c:v>1.1253999997279607E-2</c:v>
                </c:pt>
                <c:pt idx="35">
                  <c:v>1.1359999996784609E-2</c:v>
                </c:pt>
                <c:pt idx="36">
                  <c:v>1.3121999996656086E-2</c:v>
                </c:pt>
                <c:pt idx="37">
                  <c:v>1.4365999995789025E-2</c:v>
                </c:pt>
                <c:pt idx="38">
                  <c:v>1.4323999996122438E-2</c:v>
                </c:pt>
                <c:pt idx="39">
                  <c:v>1.3311999995494261E-2</c:v>
                </c:pt>
                <c:pt idx="40">
                  <c:v>1.4373999998497311E-2</c:v>
                </c:pt>
                <c:pt idx="41">
                  <c:v>1.5475999993213918E-2</c:v>
                </c:pt>
                <c:pt idx="42">
                  <c:v>1.3637999996717554E-2</c:v>
                </c:pt>
                <c:pt idx="43">
                  <c:v>1.3434000000415836E-2</c:v>
                </c:pt>
                <c:pt idx="44">
                  <c:v>1.3375999995332677E-2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A6-401B-9071-A9673450259A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A6-401B-9071-A9673450259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A6-401B-9071-A9673450259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A6-401B-9071-A9673450259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4.1601022737537061E-3</c:v>
                </c:pt>
                <c:pt idx="1">
                  <c:v>4.1629391689292057E-3</c:v>
                </c:pt>
                <c:pt idx="2">
                  <c:v>4.1631755768604967E-3</c:v>
                </c:pt>
                <c:pt idx="3">
                  <c:v>4.1634119847917886E-3</c:v>
                </c:pt>
                <c:pt idx="4">
                  <c:v>4.1643576165169552E-3</c:v>
                </c:pt>
                <c:pt idx="5">
                  <c:v>4.164594024448247E-3</c:v>
                </c:pt>
                <c:pt idx="6">
                  <c:v>4.164830432379538E-3</c:v>
                </c:pt>
                <c:pt idx="7">
                  <c:v>4.1671945116924548E-3</c:v>
                </c:pt>
                <c:pt idx="8">
                  <c:v>4.1674309196237467E-3</c:v>
                </c:pt>
                <c:pt idx="9">
                  <c:v>4.1676673275550385E-3</c:v>
                </c:pt>
                <c:pt idx="10">
                  <c:v>4.1742867496312036E-3</c:v>
                </c:pt>
                <c:pt idx="11">
                  <c:v>4.1745231575624955E-3</c:v>
                </c:pt>
                <c:pt idx="12">
                  <c:v>4.1913081206842008E-3</c:v>
                </c:pt>
                <c:pt idx="13">
                  <c:v>4.1915445286154927E-3</c:v>
                </c:pt>
                <c:pt idx="14">
                  <c:v>5.7329242406369187E-3</c:v>
                </c:pt>
                <c:pt idx="15">
                  <c:v>5.7331606485682106E-3</c:v>
                </c:pt>
                <c:pt idx="16">
                  <c:v>5.7357611358124184E-3</c:v>
                </c:pt>
                <c:pt idx="17">
                  <c:v>6.0402545513160372E-3</c:v>
                </c:pt>
                <c:pt idx="18">
                  <c:v>8.1681623408719969E-3</c:v>
                </c:pt>
                <c:pt idx="19">
                  <c:v>8.2634347371825234E-3</c:v>
                </c:pt>
                <c:pt idx="20">
                  <c:v>8.2861298985865191E-3</c:v>
                </c:pt>
                <c:pt idx="21">
                  <c:v>8.286366306517811E-3</c:v>
                </c:pt>
                <c:pt idx="22">
                  <c:v>8.3215910882802648E-3</c:v>
                </c:pt>
                <c:pt idx="23">
                  <c:v>8.3218274962115549E-3</c:v>
                </c:pt>
                <c:pt idx="24">
                  <c:v>8.7676928546275689E-3</c:v>
                </c:pt>
                <c:pt idx="25">
                  <c:v>8.7679292625588608E-3</c:v>
                </c:pt>
                <c:pt idx="26">
                  <c:v>8.7988987015580646E-3</c:v>
                </c:pt>
                <c:pt idx="27">
                  <c:v>8.8017355967335634E-3</c:v>
                </c:pt>
                <c:pt idx="28">
                  <c:v>8.8019720046648552E-3</c:v>
                </c:pt>
                <c:pt idx="29">
                  <c:v>8.8275040612443515E-3</c:v>
                </c:pt>
                <c:pt idx="30">
                  <c:v>8.9312871430813762E-3</c:v>
                </c:pt>
                <c:pt idx="31">
                  <c:v>9.2832985527746131E-3</c:v>
                </c:pt>
                <c:pt idx="32">
                  <c:v>9.283534960705905E-3</c:v>
                </c:pt>
                <c:pt idx="33">
                  <c:v>9.2948825414079037E-3</c:v>
                </c:pt>
                <c:pt idx="34">
                  <c:v>9.2948825414079037E-3</c:v>
                </c:pt>
                <c:pt idx="35">
                  <c:v>9.806232896791698E-3</c:v>
                </c:pt>
                <c:pt idx="36">
                  <c:v>9.8064693047229916E-3</c:v>
                </c:pt>
                <c:pt idx="37">
                  <c:v>9.8447673895922343E-3</c:v>
                </c:pt>
                <c:pt idx="38">
                  <c:v>1.0307890526992537E-2</c:v>
                </c:pt>
                <c:pt idx="39">
                  <c:v>1.0349025507037281E-2</c:v>
                </c:pt>
                <c:pt idx="40">
                  <c:v>1.0349261914968572E-2</c:v>
                </c:pt>
                <c:pt idx="41">
                  <c:v>1.0366046878090278E-2</c:v>
                </c:pt>
                <c:pt idx="42">
                  <c:v>1.036628328602157E-2</c:v>
                </c:pt>
                <c:pt idx="43">
                  <c:v>1.042727653229481E-2</c:v>
                </c:pt>
                <c:pt idx="44">
                  <c:v>1.0484250843736092E-2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A6-401B-9071-A9673450259A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A6-401B-9071-A96734502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907704"/>
        <c:axId val="1"/>
      </c:scatterChart>
      <c:valAx>
        <c:axId val="773907704"/>
        <c:scaling>
          <c:orientation val="minMax"/>
          <c:max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781299212598434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501298165340626E-2"/>
              <c:y val="0.375000039888631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907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41683070866143"/>
          <c:y val="0.92441860465116277"/>
          <c:w val="0.7421879921259843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V2915 Cyg - O-C Diagr.</a:t>
            </a:r>
          </a:p>
        </c:rich>
      </c:tx>
      <c:layout>
        <c:manualLayout>
          <c:xMode val="edge"/>
          <c:yMode val="edge"/>
          <c:x val="0.34084131375469956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7403469001"/>
          <c:y val="0.13913082860855019"/>
          <c:w val="0.84684808858871852"/>
          <c:h val="0.6492772001732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3D-4607-9765-F79E2AD53347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3D-4607-9765-F79E2AD5334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3D-4607-9765-F79E2AD5334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0">
                  <c:v>-1.1686000005283859E-2</c:v>
                </c:pt>
                <c:pt idx="1">
                  <c:v>-1.6542000004847068E-2</c:v>
                </c:pt>
                <c:pt idx="2">
                  <c:v>-1.787999999942258E-2</c:v>
                </c:pt>
                <c:pt idx="3">
                  <c:v>-1.4018000008945819E-2</c:v>
                </c:pt>
                <c:pt idx="4">
                  <c:v>-1.7670000001089647E-2</c:v>
                </c:pt>
                <c:pt idx="5">
                  <c:v>-1.7708000006678049E-2</c:v>
                </c:pt>
                <c:pt idx="6">
                  <c:v>-1.8546000006608665E-2</c:v>
                </c:pt>
                <c:pt idx="7">
                  <c:v>-1.7826000002969522E-2</c:v>
                </c:pt>
                <c:pt idx="8">
                  <c:v>-1.7764000003808178E-2</c:v>
                </c:pt>
                <c:pt idx="9">
                  <c:v>-1.6302000003634021E-2</c:v>
                </c:pt>
                <c:pt idx="10">
                  <c:v>-2.0565999999234919E-2</c:v>
                </c:pt>
                <c:pt idx="11">
                  <c:v>-1.5704000004916452E-2</c:v>
                </c:pt>
                <c:pt idx="12">
                  <c:v>0.14849799999501556</c:v>
                </c:pt>
                <c:pt idx="13">
                  <c:v>0.15055999999458436</c:v>
                </c:pt>
                <c:pt idx="14">
                  <c:v>-1.2200000004668254E-2</c:v>
                </c:pt>
                <c:pt idx="15">
                  <c:v>-1.2638000000151806E-2</c:v>
                </c:pt>
                <c:pt idx="16">
                  <c:v>-1.2055999999574851E-2</c:v>
                </c:pt>
                <c:pt idx="18">
                  <c:v>5.1619999940157868E-3</c:v>
                </c:pt>
                <c:pt idx="19">
                  <c:v>5.8480000006966293E-3</c:v>
                </c:pt>
                <c:pt idx="20">
                  <c:v>5.9999999939464033E-3</c:v>
                </c:pt>
                <c:pt idx="21">
                  <c:v>7.162000001699198E-3</c:v>
                </c:pt>
                <c:pt idx="22">
                  <c:v>4.0000000008149073E-3</c:v>
                </c:pt>
                <c:pt idx="23">
                  <c:v>2.861999993911013E-3</c:v>
                </c:pt>
                <c:pt idx="24">
                  <c:v>5.6939999994938262E-3</c:v>
                </c:pt>
                <c:pt idx="25">
                  <c:v>5.8560000034049153E-3</c:v>
                </c:pt>
                <c:pt idx="26">
                  <c:v>6.7780000026687048E-3</c:v>
                </c:pt>
                <c:pt idx="27">
                  <c:v>6.6220000007888302E-3</c:v>
                </c:pt>
                <c:pt idx="28">
                  <c:v>5.8839999910560437E-3</c:v>
                </c:pt>
                <c:pt idx="29">
                  <c:v>7.0799999957671389E-3</c:v>
                </c:pt>
                <c:pt idx="30">
                  <c:v>7.3979999942821451E-3</c:v>
                </c:pt>
                <c:pt idx="31">
                  <c:v>9.4159999935072847E-3</c:v>
                </c:pt>
                <c:pt idx="32">
                  <c:v>1.1377999995602295E-2</c:v>
                </c:pt>
                <c:pt idx="33">
                  <c:v>1.1253999997279607E-2</c:v>
                </c:pt>
                <c:pt idx="34">
                  <c:v>1.1253999997279607E-2</c:v>
                </c:pt>
                <c:pt idx="35">
                  <c:v>1.1359999996784609E-2</c:v>
                </c:pt>
                <c:pt idx="36">
                  <c:v>1.3121999996656086E-2</c:v>
                </c:pt>
                <c:pt idx="37">
                  <c:v>1.4365999995789025E-2</c:v>
                </c:pt>
                <c:pt idx="38">
                  <c:v>1.4323999996122438E-2</c:v>
                </c:pt>
                <c:pt idx="39">
                  <c:v>1.3311999995494261E-2</c:v>
                </c:pt>
                <c:pt idx="40">
                  <c:v>1.4373999998497311E-2</c:v>
                </c:pt>
                <c:pt idx="41">
                  <c:v>1.5475999993213918E-2</c:v>
                </c:pt>
                <c:pt idx="42">
                  <c:v>1.3637999996717554E-2</c:v>
                </c:pt>
                <c:pt idx="43">
                  <c:v>1.3434000000415836E-2</c:v>
                </c:pt>
                <c:pt idx="44">
                  <c:v>1.3375999995332677E-2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3D-4607-9765-F79E2AD5334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3D-4607-9765-F79E2AD5334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3D-4607-9765-F79E2AD5334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3.0000000000000001E-3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3.0000000000000001E-3</c:v>
                  </c:pt>
                  <c:pt idx="7">
                    <c:v>1.2999999999999999E-3</c:v>
                  </c:pt>
                  <c:pt idx="8">
                    <c:v>5.9999999999999995E-4</c:v>
                  </c:pt>
                  <c:pt idx="9">
                    <c:v>2.5000000000000001E-3</c:v>
                  </c:pt>
                  <c:pt idx="10">
                    <c:v>1.2999999999999999E-3</c:v>
                  </c:pt>
                  <c:pt idx="11">
                    <c:v>6.9999999999999999E-4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8.0000000000000004E-4</c:v>
                  </c:pt>
                  <c:pt idx="16">
                    <c:v>1.1000000000000001E-3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3D-4607-9765-F79E2AD5334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4.1601022737537061E-3</c:v>
                </c:pt>
                <c:pt idx="1">
                  <c:v>4.1629391689292057E-3</c:v>
                </c:pt>
                <c:pt idx="2">
                  <c:v>4.1631755768604967E-3</c:v>
                </c:pt>
                <c:pt idx="3">
                  <c:v>4.1634119847917886E-3</c:v>
                </c:pt>
                <c:pt idx="4">
                  <c:v>4.1643576165169552E-3</c:v>
                </c:pt>
                <c:pt idx="5">
                  <c:v>4.164594024448247E-3</c:v>
                </c:pt>
                <c:pt idx="6">
                  <c:v>4.164830432379538E-3</c:v>
                </c:pt>
                <c:pt idx="7">
                  <c:v>4.1671945116924548E-3</c:v>
                </c:pt>
                <c:pt idx="8">
                  <c:v>4.1674309196237467E-3</c:v>
                </c:pt>
                <c:pt idx="9">
                  <c:v>4.1676673275550385E-3</c:v>
                </c:pt>
                <c:pt idx="10">
                  <c:v>4.1742867496312036E-3</c:v>
                </c:pt>
                <c:pt idx="11">
                  <c:v>4.1745231575624955E-3</c:v>
                </c:pt>
                <c:pt idx="12">
                  <c:v>4.1913081206842008E-3</c:v>
                </c:pt>
                <c:pt idx="13">
                  <c:v>4.1915445286154927E-3</c:v>
                </c:pt>
                <c:pt idx="14">
                  <c:v>5.7329242406369187E-3</c:v>
                </c:pt>
                <c:pt idx="15">
                  <c:v>5.7331606485682106E-3</c:v>
                </c:pt>
                <c:pt idx="16">
                  <c:v>5.7357611358124184E-3</c:v>
                </c:pt>
                <c:pt idx="17">
                  <c:v>6.0402545513160372E-3</c:v>
                </c:pt>
                <c:pt idx="18">
                  <c:v>8.1681623408719969E-3</c:v>
                </c:pt>
                <c:pt idx="19">
                  <c:v>8.2634347371825234E-3</c:v>
                </c:pt>
                <c:pt idx="20">
                  <c:v>8.2861298985865191E-3</c:v>
                </c:pt>
                <c:pt idx="21">
                  <c:v>8.286366306517811E-3</c:v>
                </c:pt>
                <c:pt idx="22">
                  <c:v>8.3215910882802648E-3</c:v>
                </c:pt>
                <c:pt idx="23">
                  <c:v>8.3218274962115549E-3</c:v>
                </c:pt>
                <c:pt idx="24">
                  <c:v>8.7676928546275689E-3</c:v>
                </c:pt>
                <c:pt idx="25">
                  <c:v>8.7679292625588608E-3</c:v>
                </c:pt>
                <c:pt idx="26">
                  <c:v>8.7988987015580646E-3</c:v>
                </c:pt>
                <c:pt idx="27">
                  <c:v>8.8017355967335634E-3</c:v>
                </c:pt>
                <c:pt idx="28">
                  <c:v>8.8019720046648552E-3</c:v>
                </c:pt>
                <c:pt idx="29">
                  <c:v>8.8275040612443515E-3</c:v>
                </c:pt>
                <c:pt idx="30">
                  <c:v>8.9312871430813762E-3</c:v>
                </c:pt>
                <c:pt idx="31">
                  <c:v>9.2832985527746131E-3</c:v>
                </c:pt>
                <c:pt idx="32">
                  <c:v>9.283534960705905E-3</c:v>
                </c:pt>
                <c:pt idx="33">
                  <c:v>9.2948825414079037E-3</c:v>
                </c:pt>
                <c:pt idx="34">
                  <c:v>9.2948825414079037E-3</c:v>
                </c:pt>
                <c:pt idx="35">
                  <c:v>9.806232896791698E-3</c:v>
                </c:pt>
                <c:pt idx="36">
                  <c:v>9.8064693047229916E-3</c:v>
                </c:pt>
                <c:pt idx="37">
                  <c:v>9.8447673895922343E-3</c:v>
                </c:pt>
                <c:pt idx="38">
                  <c:v>1.0307890526992537E-2</c:v>
                </c:pt>
                <c:pt idx="39">
                  <c:v>1.0349025507037281E-2</c:v>
                </c:pt>
                <c:pt idx="40">
                  <c:v>1.0349261914968572E-2</c:v>
                </c:pt>
                <c:pt idx="41">
                  <c:v>1.0366046878090278E-2</c:v>
                </c:pt>
                <c:pt idx="42">
                  <c:v>1.036628328602157E-2</c:v>
                </c:pt>
                <c:pt idx="43">
                  <c:v>1.042727653229481E-2</c:v>
                </c:pt>
                <c:pt idx="44">
                  <c:v>1.0484250843736092E-2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3D-4607-9765-F79E2AD53347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-3976.5</c:v>
                </c:pt>
                <c:pt idx="1">
                  <c:v>-3970.5</c:v>
                </c:pt>
                <c:pt idx="2">
                  <c:v>-3970</c:v>
                </c:pt>
                <c:pt idx="3">
                  <c:v>-3969.5</c:v>
                </c:pt>
                <c:pt idx="4">
                  <c:v>-3967.5</c:v>
                </c:pt>
                <c:pt idx="5">
                  <c:v>-3967</c:v>
                </c:pt>
                <c:pt idx="6">
                  <c:v>-3966.5</c:v>
                </c:pt>
                <c:pt idx="7">
                  <c:v>-3961.5</c:v>
                </c:pt>
                <c:pt idx="8">
                  <c:v>-3961</c:v>
                </c:pt>
                <c:pt idx="9">
                  <c:v>-3960.5</c:v>
                </c:pt>
                <c:pt idx="10">
                  <c:v>-3946.5</c:v>
                </c:pt>
                <c:pt idx="11">
                  <c:v>-3946</c:v>
                </c:pt>
                <c:pt idx="12">
                  <c:v>-3910.5</c:v>
                </c:pt>
                <c:pt idx="13">
                  <c:v>-3910</c:v>
                </c:pt>
                <c:pt idx="14">
                  <c:v>-650</c:v>
                </c:pt>
                <c:pt idx="15">
                  <c:v>-649.5</c:v>
                </c:pt>
                <c:pt idx="16">
                  <c:v>-644</c:v>
                </c:pt>
                <c:pt idx="17">
                  <c:v>0</c:v>
                </c:pt>
                <c:pt idx="18">
                  <c:v>4500.5</c:v>
                </c:pt>
                <c:pt idx="19">
                  <c:v>4702</c:v>
                </c:pt>
                <c:pt idx="20">
                  <c:v>4750</c:v>
                </c:pt>
                <c:pt idx="21">
                  <c:v>4750.5</c:v>
                </c:pt>
                <c:pt idx="22">
                  <c:v>4825</c:v>
                </c:pt>
                <c:pt idx="23">
                  <c:v>4825.5</c:v>
                </c:pt>
                <c:pt idx="24">
                  <c:v>5768.5</c:v>
                </c:pt>
                <c:pt idx="25">
                  <c:v>5769</c:v>
                </c:pt>
                <c:pt idx="26">
                  <c:v>5834.5</c:v>
                </c:pt>
                <c:pt idx="27">
                  <c:v>5840.5</c:v>
                </c:pt>
                <c:pt idx="28">
                  <c:v>5841</c:v>
                </c:pt>
                <c:pt idx="29">
                  <c:v>5895</c:v>
                </c:pt>
                <c:pt idx="30">
                  <c:v>6114.5</c:v>
                </c:pt>
                <c:pt idx="31">
                  <c:v>6859</c:v>
                </c:pt>
                <c:pt idx="32">
                  <c:v>6859.5</c:v>
                </c:pt>
                <c:pt idx="33">
                  <c:v>6883.5</c:v>
                </c:pt>
                <c:pt idx="34">
                  <c:v>6883.5</c:v>
                </c:pt>
                <c:pt idx="35">
                  <c:v>7965</c:v>
                </c:pt>
                <c:pt idx="36">
                  <c:v>7965.5</c:v>
                </c:pt>
                <c:pt idx="37">
                  <c:v>8046.5</c:v>
                </c:pt>
                <c:pt idx="38">
                  <c:v>9026</c:v>
                </c:pt>
                <c:pt idx="39">
                  <c:v>9113</c:v>
                </c:pt>
                <c:pt idx="40">
                  <c:v>9113.5</c:v>
                </c:pt>
                <c:pt idx="41">
                  <c:v>9149</c:v>
                </c:pt>
                <c:pt idx="42">
                  <c:v>9149.5</c:v>
                </c:pt>
                <c:pt idx="43">
                  <c:v>9278.5</c:v>
                </c:pt>
                <c:pt idx="44">
                  <c:v>9399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3D-4607-9765-F79E2AD5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500736"/>
        <c:axId val="1"/>
      </c:scatterChart>
      <c:valAx>
        <c:axId val="8805007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4348069534786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81281144204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500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0451948011001"/>
          <c:y val="0.92464041994750656"/>
          <c:w val="0.71321431667888358"/>
          <c:h val="5.79713188025410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0</xdr:rowOff>
    </xdr:from>
    <xdr:to>
      <xdr:col>17</xdr:col>
      <xdr:colOff>533399</xdr:colOff>
      <xdr:row>18</xdr:row>
      <xdr:rowOff>123825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F22095F-3396-802D-52F5-7CF75C52B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400050</xdr:colOff>
      <xdr:row>18</xdr:row>
      <xdr:rowOff>76200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62FBFD2-A4A4-9FE0-0301-1FFB9569D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209551</xdr:colOff>
      <xdr:row>18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33E1CB-C21C-4E92-B645-FCCB4E7E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0</xdr:rowOff>
    </xdr:from>
    <xdr:to>
      <xdr:col>26</xdr:col>
      <xdr:colOff>438150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5D3BD4-A860-41C2-B1E6-B10330BC9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S6939"/>
  <sheetViews>
    <sheetView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3.28515625" customWidth="1"/>
    <col min="4" max="4" width="9.42578125" customWidth="1"/>
    <col min="5" max="5" width="11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48</v>
      </c>
      <c r="D1" s="3"/>
      <c r="F1" s="53" t="s">
        <v>36</v>
      </c>
      <c r="G1" s="29"/>
      <c r="H1" s="30"/>
      <c r="I1" s="31"/>
      <c r="J1" s="32"/>
      <c r="K1" s="33"/>
      <c r="L1" s="34"/>
      <c r="M1" s="35"/>
      <c r="N1" s="35"/>
      <c r="O1" s="31"/>
    </row>
    <row r="2" spans="1:15" ht="12.95" customHeight="1" x14ac:dyDescent="0.2">
      <c r="A2" t="s">
        <v>23</v>
      </c>
      <c r="B2" s="46" t="s">
        <v>55</v>
      </c>
      <c r="C2" s="52" t="s">
        <v>45</v>
      </c>
      <c r="D2" s="45"/>
      <c r="E2" s="57" t="s">
        <v>50</v>
      </c>
      <c r="F2" s="58" t="s">
        <v>54</v>
      </c>
    </row>
    <row r="3" spans="1:15" ht="12.95" customHeight="1" thickBot="1" x14ac:dyDescent="0.25">
      <c r="E3" s="54" t="s">
        <v>32</v>
      </c>
      <c r="F3" s="59">
        <v>1</v>
      </c>
    </row>
    <row r="4" spans="1:15" ht="12.95" customHeight="1" thickTop="1" thickBot="1" x14ac:dyDescent="0.25">
      <c r="A4" s="5" t="s">
        <v>0</v>
      </c>
      <c r="C4" s="26" t="s">
        <v>35</v>
      </c>
      <c r="D4" s="27" t="s">
        <v>35</v>
      </c>
      <c r="E4" s="55" t="s">
        <v>29</v>
      </c>
      <c r="F4" s="60">
        <f ca="1">NOW()+15018.5+$C$5/24</f>
        <v>60544.742817245366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/>
      <c r="E5" s="54" t="s">
        <v>33</v>
      </c>
      <c r="F5" s="60">
        <f ca="1">ROUND(2*($F$4-$C$7)/$C$8,0)/2+$F$3</f>
        <v>10233</v>
      </c>
    </row>
    <row r="6" spans="1:15" ht="12.95" customHeight="1" x14ac:dyDescent="0.2">
      <c r="A6" s="5" t="s">
        <v>1</v>
      </c>
      <c r="E6" s="54" t="s">
        <v>34</v>
      </c>
      <c r="F6" s="60">
        <f ca="1">ROUND(2*($F$4-$C$15)/$C$16,0)/2+$F$3</f>
        <v>834</v>
      </c>
    </row>
    <row r="7" spans="1:15" ht="12.95" customHeight="1" x14ac:dyDescent="0.2">
      <c r="A7" t="s">
        <v>2</v>
      </c>
      <c r="C7" s="50">
        <v>57149.035000000003</v>
      </c>
      <c r="D7" s="28" t="s">
        <v>56</v>
      </c>
      <c r="E7" s="54" t="s">
        <v>51</v>
      </c>
      <c r="F7" s="61">
        <f ca="1">+$C$15+$C$16*$F$6-15018.5-$C$5/24</f>
        <v>45527.033787693348</v>
      </c>
    </row>
    <row r="8" spans="1:15" ht="12.95" customHeight="1" x14ac:dyDescent="0.2">
      <c r="A8" t="s">
        <v>3</v>
      </c>
      <c r="C8" s="50">
        <v>0.331876</v>
      </c>
      <c r="D8" s="28" t="s">
        <v>56</v>
      </c>
      <c r="E8" s="56" t="s">
        <v>52</v>
      </c>
      <c r="F8" s="62">
        <f ca="1">+($C$15+$C$16*$F$6)-($C$16/2)-15018.5-$C$5/24</f>
        <v>45526.867848770089</v>
      </c>
    </row>
    <row r="9" spans="1:15" ht="12.95" customHeight="1" x14ac:dyDescent="0.2">
      <c r="A9" s="24" t="s">
        <v>30</v>
      </c>
      <c r="B9" s="38">
        <v>38</v>
      </c>
      <c r="C9" s="22" t="str">
        <f>"F"&amp;B9</f>
        <v>F38</v>
      </c>
      <c r="D9" s="23" t="str">
        <f>"G"&amp;B9</f>
        <v>G38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INTERCEPT(INDIRECT($D$9):G991,INDIRECT($C$9):F991)</f>
        <v>5.3069964163253394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SLOPE(INDIRECT($D$9):G991,INDIRECT($C$9):F991)</f>
        <v>1.8465247809959931E-6</v>
      </c>
      <c r="D12" s="3"/>
      <c r="E12" s="10" t="s">
        <v>44</v>
      </c>
      <c r="F12" s="38">
        <v>16</v>
      </c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</row>
    <row r="15" spans="1:15" ht="12.95" customHeight="1" x14ac:dyDescent="0.2">
      <c r="A15" s="12" t="s">
        <v>17</v>
      </c>
      <c r="B15" s="10"/>
      <c r="C15" s="13">
        <f ca="1">(C7+C11)+(C8+C12)*INT(MAX(F21:F3532))</f>
        <v>60268.351830358348</v>
      </c>
      <c r="E15" s="68">
        <v>55829.318399999996</v>
      </c>
      <c r="F15" s="69"/>
    </row>
    <row r="16" spans="1:15" ht="12.95" customHeight="1" x14ac:dyDescent="0.2">
      <c r="A16" s="16" t="s">
        <v>4</v>
      </c>
      <c r="B16" s="10"/>
      <c r="C16" s="17">
        <f ca="1">+C8+C12</f>
        <v>0.33187784652478097</v>
      </c>
      <c r="E16" s="70">
        <v>0.330341</v>
      </c>
      <c r="F16" s="71" t="s">
        <v>40</v>
      </c>
    </row>
    <row r="17" spans="1:19" ht="12.95" customHeight="1" thickBot="1" x14ac:dyDescent="0.25">
      <c r="A17" s="14" t="s">
        <v>27</v>
      </c>
      <c r="B17" s="10"/>
      <c r="C17" s="10">
        <f>COUNT(C21:C2190)</f>
        <v>45</v>
      </c>
      <c r="E17" s="14"/>
      <c r="F17" s="15"/>
    </row>
    <row r="18" spans="1:19" ht="12.95" customHeight="1" thickTop="1" thickBot="1" x14ac:dyDescent="0.25">
      <c r="A18" s="16" t="s">
        <v>5</v>
      </c>
      <c r="B18" s="10"/>
      <c r="C18" s="19">
        <f ca="1">+C15</f>
        <v>60268.351830358348</v>
      </c>
      <c r="D18" s="20">
        <f ca="1">+C16</f>
        <v>0.33187784652478097</v>
      </c>
      <c r="E18" s="14"/>
      <c r="F18" s="23"/>
      <c r="R18" s="46" t="s">
        <v>46</v>
      </c>
      <c r="S18">
        <f ca="1">SUM(S22:S37)</f>
        <v>364.02572562366919</v>
      </c>
    </row>
    <row r="19" spans="1:19" ht="12.95" customHeight="1" thickTop="1" x14ac:dyDescent="0.2">
      <c r="E19" s="14"/>
      <c r="F19" s="18"/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31</v>
      </c>
      <c r="S20" s="4" t="s">
        <v>47</v>
      </c>
    </row>
    <row r="21" spans="1:19" ht="12.95" customHeight="1" x14ac:dyDescent="0.2">
      <c r="A21" s="39" t="s">
        <v>41</v>
      </c>
      <c r="B21" s="40" t="s">
        <v>42</v>
      </c>
      <c r="C21" s="39">
        <v>55829.318399999996</v>
      </c>
      <c r="D21" s="39">
        <v>1.1000000000000001E-3</v>
      </c>
      <c r="E21">
        <f>+(C21-C$7)/C$8</f>
        <v>-3976.5352119466515</v>
      </c>
      <c r="F21">
        <f>ROUND(2*E21,0)/2</f>
        <v>-3976.5</v>
      </c>
      <c r="G21">
        <f>+C21-(C$7+F21*C$8)</f>
        <v>-1.1686000005283859E-2</v>
      </c>
      <c r="K21">
        <f>+G21</f>
        <v>-1.1686000005283859E-2</v>
      </c>
      <c r="O21">
        <f ca="1">+C$11+C$12*$F21</f>
        <v>5.2996537105337085</v>
      </c>
      <c r="Q21" s="2">
        <f>+C21-15018.5</f>
        <v>40810.818399999996</v>
      </c>
    </row>
    <row r="22" spans="1:19" ht="12.95" customHeight="1" x14ac:dyDescent="0.2">
      <c r="A22" s="39" t="s">
        <v>41</v>
      </c>
      <c r="B22" s="40" t="s">
        <v>42</v>
      </c>
      <c r="C22" s="39">
        <v>55831.304799999998</v>
      </c>
      <c r="D22" s="39">
        <v>8.9999999999999998E-4</v>
      </c>
      <c r="E22">
        <f>+(C22-C$7)/C$8</f>
        <v>-3970.549843917624</v>
      </c>
      <c r="F22">
        <f>ROUND(2*E22,0)/2</f>
        <v>-3970.5</v>
      </c>
      <c r="G22">
        <f>+C22-(C$7+F22*C$8)</f>
        <v>-1.6542000004847068E-2</v>
      </c>
      <c r="K22">
        <f>+G22</f>
        <v>-1.6542000004847068E-2</v>
      </c>
      <c r="O22">
        <f ca="1">+C$11+C$12*$F22</f>
        <v>5.299664789682395</v>
      </c>
      <c r="Q22" s="2">
        <f>+C22-15018.5</f>
        <v>40812.804799999998</v>
      </c>
      <c r="S22">
        <f ca="1">(O22-G22)^2</f>
        <v>28.262054630716733</v>
      </c>
    </row>
    <row r="23" spans="1:19" ht="12.95" customHeight="1" x14ac:dyDescent="0.2">
      <c r="A23" s="39" t="s">
        <v>41</v>
      </c>
      <c r="B23" s="40" t="s">
        <v>42</v>
      </c>
      <c r="C23" s="39">
        <v>55831.469400000002</v>
      </c>
      <c r="D23" s="39">
        <v>8.0000000000000004E-4</v>
      </c>
      <c r="E23">
        <f>+(C23-C$7)/C$8</f>
        <v>-3970.0538755438829</v>
      </c>
      <c r="F23">
        <f>ROUND(2*E23,0)/2</f>
        <v>-3970</v>
      </c>
      <c r="G23">
        <f>+C23-(C$7+F23*C$8)</f>
        <v>-1.787999999942258E-2</v>
      </c>
      <c r="K23">
        <f>+G23</f>
        <v>-1.787999999942258E-2</v>
      </c>
      <c r="O23">
        <f ca="1">+C$11+C$12*$F23</f>
        <v>5.2996657129447851</v>
      </c>
      <c r="Q23" s="2">
        <f>+C23-15018.5</f>
        <v>40812.969400000002</v>
      </c>
      <c r="S23">
        <f ca="1">(O23-G23)^2</f>
        <v>28.276292409251322</v>
      </c>
    </row>
    <row r="24" spans="1:19" ht="12.95" customHeight="1" x14ac:dyDescent="0.2">
      <c r="A24" s="39" t="s">
        <v>41</v>
      </c>
      <c r="B24" s="40" t="s">
        <v>42</v>
      </c>
      <c r="C24" s="39">
        <v>55831.639199999998</v>
      </c>
      <c r="D24" s="39">
        <v>3.0000000000000001E-3</v>
      </c>
      <c r="E24">
        <f>+(C24-C$7)/C$8</f>
        <v>-3969.5422386674713</v>
      </c>
      <c r="F24">
        <f>ROUND(2*E24,0)/2</f>
        <v>-3969.5</v>
      </c>
      <c r="G24">
        <f>+C24-(C$7+F24*C$8)</f>
        <v>-1.4018000008945819E-2</v>
      </c>
      <c r="K24">
        <f>+G24</f>
        <v>-1.4018000008945819E-2</v>
      </c>
      <c r="O24">
        <f ca="1">+C$11+C$12*$F24</f>
        <v>5.299666636207176</v>
      </c>
      <c r="Q24" s="2">
        <f>+C24-15018.5</f>
        <v>40813.139199999998</v>
      </c>
      <c r="S24">
        <f ca="1">(O24-G24)^2</f>
        <v>28.235244413159258</v>
      </c>
    </row>
    <row r="25" spans="1:19" ht="12.95" customHeight="1" x14ac:dyDescent="0.2">
      <c r="A25" s="39" t="s">
        <v>41</v>
      </c>
      <c r="B25" s="40" t="s">
        <v>42</v>
      </c>
      <c r="C25" s="39">
        <v>55832.299299999999</v>
      </c>
      <c r="D25" s="39">
        <v>5.0000000000000001E-4</v>
      </c>
      <c r="E25">
        <f>+(C25-C$7)/C$8</f>
        <v>-3967.5532427774369</v>
      </c>
      <c r="F25">
        <f>ROUND(2*E25,0)/2</f>
        <v>-3967.5</v>
      </c>
      <c r="G25">
        <f>+C25-(C$7+F25*C$8)</f>
        <v>-1.7670000001089647E-2</v>
      </c>
      <c r="K25">
        <f>+G25</f>
        <v>-1.7670000001089647E-2</v>
      </c>
      <c r="O25">
        <f ca="1">+C$11+C$12*$F25</f>
        <v>5.2996703292567382</v>
      </c>
      <c r="Q25" s="2">
        <f>+C25-15018.5</f>
        <v>40813.799299999999</v>
      </c>
      <c r="S25">
        <f ca="1">(O25-G25)^2</f>
        <v>28.274108177151746</v>
      </c>
    </row>
    <row r="26" spans="1:19" ht="12.95" customHeight="1" x14ac:dyDescent="0.2">
      <c r="A26" s="39" t="s">
        <v>41</v>
      </c>
      <c r="B26" s="40" t="s">
        <v>42</v>
      </c>
      <c r="C26" s="39">
        <v>55832.465199999999</v>
      </c>
      <c r="D26" s="39">
        <v>5.0000000000000001E-4</v>
      </c>
      <c r="E26">
        <f>+(C26-C$7)/C$8</f>
        <v>-3967.0533572780337</v>
      </c>
      <c r="F26">
        <f>ROUND(2*E26,0)/2</f>
        <v>-3967</v>
      </c>
      <c r="G26">
        <f>+C26-(C$7+F26*C$8)</f>
        <v>-1.7708000006678049E-2</v>
      </c>
      <c r="K26">
        <f>+G26</f>
        <v>-1.7708000006678049E-2</v>
      </c>
      <c r="O26">
        <f ca="1">+C$11+C$12*$F26</f>
        <v>5.2996712525191283</v>
      </c>
      <c r="Q26" s="2">
        <f>+C26-15018.5</f>
        <v>40813.965199999999</v>
      </c>
      <c r="S26">
        <f ca="1">(O26-G26)^2</f>
        <v>28.274522115191903</v>
      </c>
    </row>
    <row r="27" spans="1:19" ht="12.95" customHeight="1" x14ac:dyDescent="0.2">
      <c r="A27" s="39" t="s">
        <v>41</v>
      </c>
      <c r="B27" s="40" t="s">
        <v>42</v>
      </c>
      <c r="C27" s="39">
        <v>55832.630299999997</v>
      </c>
      <c r="D27" s="39">
        <v>3.0000000000000001E-3</v>
      </c>
      <c r="E27">
        <f>+(C27-C$7)/C$8</f>
        <v>-3966.5558823175115</v>
      </c>
      <c r="F27">
        <f>ROUND(2*E27,0)/2</f>
        <v>-3966.5</v>
      </c>
      <c r="G27">
        <f>+C27-(C$7+F27*C$8)</f>
        <v>-1.8546000006608665E-2</v>
      </c>
      <c r="K27">
        <f>+G27</f>
        <v>-1.8546000006608665E-2</v>
      </c>
      <c r="O27">
        <f ca="1">+C$11+C$12*$F27</f>
        <v>5.2996721757815184</v>
      </c>
      <c r="Q27" s="2">
        <f>+C27-15018.5</f>
        <v>40814.130299999997</v>
      </c>
      <c r="S27">
        <f ca="1">(O27-G27)^2</f>
        <v>28.283444565283194</v>
      </c>
    </row>
    <row r="28" spans="1:19" ht="12.95" customHeight="1" x14ac:dyDescent="0.2">
      <c r="A28" s="39" t="s">
        <v>41</v>
      </c>
      <c r="B28" s="40" t="s">
        <v>42</v>
      </c>
      <c r="C28" s="39">
        <v>55834.290399999998</v>
      </c>
      <c r="D28" s="39">
        <v>1.2999999999999999E-3</v>
      </c>
      <c r="E28">
        <f>+(C28-C$7)/C$8</f>
        <v>-3961.55371283252</v>
      </c>
      <c r="F28">
        <f>ROUND(2*E28,0)/2</f>
        <v>-3961.5</v>
      </c>
      <c r="G28">
        <f>+C28-(C$7+F28*C$8)</f>
        <v>-1.7826000002969522E-2</v>
      </c>
      <c r="K28">
        <f>+G28</f>
        <v>-1.7826000002969522E-2</v>
      </c>
      <c r="O28">
        <f ca="1">+C$11+C$12*$F28</f>
        <v>5.2996814084054238</v>
      </c>
      <c r="Q28" s="2">
        <f>+C28-15018.5</f>
        <v>40815.790399999998</v>
      </c>
      <c r="S28">
        <f ca="1">(O28-G28)^2</f>
        <v>28.275885038478147</v>
      </c>
    </row>
    <row r="29" spans="1:19" ht="12.95" customHeight="1" x14ac:dyDescent="0.2">
      <c r="A29" s="39" t="s">
        <v>41</v>
      </c>
      <c r="B29" s="40" t="s">
        <v>42</v>
      </c>
      <c r="C29" s="39">
        <v>55834.456400000003</v>
      </c>
      <c r="D29" s="39">
        <v>5.9999999999999995E-4</v>
      </c>
      <c r="E29">
        <f>+(C29-C$7)/C$8</f>
        <v>-3961.053526015743</v>
      </c>
      <c r="F29">
        <f>ROUND(2*E29,0)/2</f>
        <v>-3961</v>
      </c>
      <c r="G29">
        <f>+C29-(C$7+F29*C$8)</f>
        <v>-1.7764000003808178E-2</v>
      </c>
      <c r="K29">
        <f>+G29</f>
        <v>-1.7764000003808178E-2</v>
      </c>
      <c r="O29">
        <f ca="1">+C$11+C$12*$F29</f>
        <v>5.2996823316678139</v>
      </c>
      <c r="Q29" s="2">
        <f>+C29-15018.5</f>
        <v>40815.956400000003</v>
      </c>
      <c r="S29">
        <f ca="1">(O29-G29)^2</f>
        <v>28.27523549020799</v>
      </c>
    </row>
    <row r="30" spans="1:19" ht="12.95" customHeight="1" x14ac:dyDescent="0.2">
      <c r="A30" s="39" t="s">
        <v>41</v>
      </c>
      <c r="B30" s="40" t="s">
        <v>42</v>
      </c>
      <c r="C30" s="39">
        <v>55834.623800000001</v>
      </c>
      <c r="D30" s="39">
        <v>2.5000000000000001E-3</v>
      </c>
      <c r="E30">
        <f>+(C30-C$7)/C$8</f>
        <v>-3960.5491207559517</v>
      </c>
      <c r="F30">
        <f>ROUND(2*E30,0)/2</f>
        <v>-3960.5</v>
      </c>
      <c r="G30">
        <f>+C30-(C$7+F30*C$8)</f>
        <v>-1.6302000003634021E-2</v>
      </c>
      <c r="K30">
        <f>+G30</f>
        <v>-1.6302000003634021E-2</v>
      </c>
      <c r="O30">
        <f ca="1">+C$11+C$12*$F30</f>
        <v>5.2996832549302049</v>
      </c>
      <c r="Q30" s="2">
        <f>+C30-15018.5</f>
        <v>40816.123800000001</v>
      </c>
      <c r="S30">
        <f ca="1">(O30-G30)^2</f>
        <v>28.259699230673991</v>
      </c>
    </row>
    <row r="31" spans="1:19" ht="12.95" customHeight="1" x14ac:dyDescent="0.2">
      <c r="A31" s="39" t="s">
        <v>41</v>
      </c>
      <c r="B31" s="40" t="s">
        <v>42</v>
      </c>
      <c r="C31" s="39">
        <v>55839.265800000001</v>
      </c>
      <c r="D31" s="39">
        <v>1.2999999999999999E-3</v>
      </c>
      <c r="E31">
        <f>+(C31-C$7)/C$8</f>
        <v>-3946.5619689281611</v>
      </c>
      <c r="F31">
        <f>ROUND(2*E31,0)/2</f>
        <v>-3946.5</v>
      </c>
      <c r="G31">
        <f>+C31-(C$7+F31*C$8)</f>
        <v>-2.0565999999234919E-2</v>
      </c>
      <c r="K31">
        <f>+G31</f>
        <v>-2.0565999999234919E-2</v>
      </c>
      <c r="O31">
        <f ca="1">+C$11+C$12*$F31</f>
        <v>5.2997091062771391</v>
      </c>
      <c r="Q31" s="2">
        <f>+C31-15018.5</f>
        <v>40820.765800000001</v>
      </c>
      <c r="S31">
        <f ca="1">(O31-G31)^2</f>
        <v>28.305327206464082</v>
      </c>
    </row>
    <row r="32" spans="1:19" ht="12.95" customHeight="1" x14ac:dyDescent="0.2">
      <c r="A32" s="39" t="s">
        <v>41</v>
      </c>
      <c r="B32" s="40" t="s">
        <v>42</v>
      </c>
      <c r="C32" s="39">
        <v>55839.436600000001</v>
      </c>
      <c r="D32" s="39">
        <v>6.9999999999999999E-4</v>
      </c>
      <c r="E32">
        <f>+(C32-C$7)/C$8</f>
        <v>-3946.047318878143</v>
      </c>
      <c r="F32">
        <f>ROUND(2*E32,0)/2</f>
        <v>-3946</v>
      </c>
      <c r="G32">
        <f>+C32-(C$7+F32*C$8)</f>
        <v>-1.5704000004916452E-2</v>
      </c>
      <c r="K32">
        <f>+G32</f>
        <v>-1.5704000004916452E-2</v>
      </c>
      <c r="O32">
        <f ca="1">+C$11+C$12*$F32</f>
        <v>5.2997100295395292</v>
      </c>
      <c r="Q32" s="2">
        <f>+C32-15018.5</f>
        <v>40820.936600000001</v>
      </c>
      <c r="S32">
        <f ca="1">(O32-G32)^2</f>
        <v>28.253626305477919</v>
      </c>
    </row>
    <row r="33" spans="1:19" ht="12.95" customHeight="1" x14ac:dyDescent="0.2">
      <c r="A33" s="39" t="s">
        <v>41</v>
      </c>
      <c r="B33" s="40" t="s">
        <v>42</v>
      </c>
      <c r="C33" s="39">
        <v>55851.382400000002</v>
      </c>
      <c r="D33" s="39">
        <v>1E-3</v>
      </c>
      <c r="E33">
        <f>+(C33-C$7)/C$8</f>
        <v>-3910.0525497474996</v>
      </c>
      <c r="F33" s="43">
        <f>ROUND(2*E33,0)/2-0.5</f>
        <v>-3910.5</v>
      </c>
      <c r="G33">
        <f>+C33-(C$7+F33*C$8)</f>
        <v>0.14849799999501556</v>
      </c>
      <c r="K33">
        <f>+G33</f>
        <v>0.14849799999501556</v>
      </c>
      <c r="O33">
        <f ca="1">+C$11+C$12*$F33</f>
        <v>5.2997755811692544</v>
      </c>
      <c r="Q33" s="2">
        <f>+C33-15018.5</f>
        <v>40832.882400000002</v>
      </c>
      <c r="S33">
        <f ca="1">(O33-G33)^2</f>
        <v>26.535660718308318</v>
      </c>
    </row>
    <row r="34" spans="1:19" ht="12.95" customHeight="1" x14ac:dyDescent="0.2">
      <c r="A34" s="39" t="s">
        <v>41</v>
      </c>
      <c r="B34" s="40" t="s">
        <v>42</v>
      </c>
      <c r="C34" s="39">
        <v>55851.5504</v>
      </c>
      <c r="D34" s="39">
        <v>6.9999999999999999E-4</v>
      </c>
      <c r="E34">
        <f>+(C34-C$7)/C$8</f>
        <v>-3909.5463365835535</v>
      </c>
      <c r="F34" s="43">
        <f>ROUND(2*E34,0)/2-0.5</f>
        <v>-3910</v>
      </c>
      <c r="G34">
        <f>+C34-(C$7+F34*C$8)</f>
        <v>0.15055999999458436</v>
      </c>
      <c r="K34">
        <f>+G34</f>
        <v>0.15055999999458436</v>
      </c>
      <c r="O34">
        <f ca="1">+C$11+C$12*$F34</f>
        <v>5.2997765044316454</v>
      </c>
      <c r="Q34" s="2">
        <f>+C34-15018.5</f>
        <v>40833.0504</v>
      </c>
      <c r="S34">
        <f ca="1">(O34-G34)^2</f>
        <v>26.514430609567025</v>
      </c>
    </row>
    <row r="35" spans="1:19" ht="12.95" customHeight="1" x14ac:dyDescent="0.2">
      <c r="A35" s="41" t="s">
        <v>43</v>
      </c>
      <c r="B35" s="42"/>
      <c r="C35" s="41">
        <v>56933.303399999997</v>
      </c>
      <c r="D35" s="41">
        <v>5.0000000000000001E-4</v>
      </c>
      <c r="E35">
        <f>+(C35-C$7)/C$8</f>
        <v>-650.03676071787788</v>
      </c>
      <c r="F35" s="44">
        <f>ROUND(2*E35,0)/2-F$12</f>
        <v>-666</v>
      </c>
      <c r="G35">
        <f>+C35-(C$7+F35*C$8)</f>
        <v>5.2978159999911441</v>
      </c>
      <c r="K35">
        <f>+G35</f>
        <v>5.2978159999911441</v>
      </c>
      <c r="O35">
        <f ca="1">+C$11+C$12*$F35</f>
        <v>5.3057666308211964</v>
      </c>
      <c r="Q35" s="2">
        <f>+C35-15018.5</f>
        <v>41914.803399999997</v>
      </c>
      <c r="S35">
        <f ca="1">(O35-G35)^2</f>
        <v>6.3212530595778418E-5</v>
      </c>
    </row>
    <row r="36" spans="1:19" ht="12.95" customHeight="1" x14ac:dyDescent="0.2">
      <c r="A36" s="41" t="s">
        <v>43</v>
      </c>
      <c r="B36" s="42"/>
      <c r="C36" s="41">
        <v>56933.4689</v>
      </c>
      <c r="D36" s="41">
        <v>8.0000000000000004E-4</v>
      </c>
      <c r="E36">
        <f>+(C36-C$7)/C$8</f>
        <v>-649.53808048790404</v>
      </c>
      <c r="F36" s="44">
        <f>ROUND(2*E36,0)/2-F$12</f>
        <v>-665.5</v>
      </c>
      <c r="G36">
        <f>+C36-(C$7+F36*C$8)</f>
        <v>5.2973779999956605</v>
      </c>
      <c r="K36">
        <f>+G36</f>
        <v>5.2973779999956605</v>
      </c>
      <c r="O36">
        <f ca="1">+C$11+C$12*$F36</f>
        <v>5.3057675540835865</v>
      </c>
      <c r="Q36" s="2">
        <f>+C36-15018.5</f>
        <v>41914.9689</v>
      </c>
      <c r="S36">
        <f ca="1">(O36-G36)^2</f>
        <v>7.038461779423528E-5</v>
      </c>
    </row>
    <row r="37" spans="1:19" ht="12.95" customHeight="1" x14ac:dyDescent="0.2">
      <c r="A37" s="41" t="s">
        <v>43</v>
      </c>
      <c r="B37" s="42"/>
      <c r="C37" s="41">
        <v>56935.294800000003</v>
      </c>
      <c r="D37" s="41">
        <v>1.1000000000000001E-3</v>
      </c>
      <c r="E37">
        <f>+(C37-C$7)/C$8</f>
        <v>-644.0363268208614</v>
      </c>
      <c r="F37" s="44">
        <f>ROUND(2*E37,0)/2-F$12</f>
        <v>-660</v>
      </c>
      <c r="G37">
        <f>+C37-(C$7+F37*C$8)</f>
        <v>5.2979599999962375</v>
      </c>
      <c r="K37">
        <f>+G37</f>
        <v>5.2979599999962375</v>
      </c>
      <c r="O37">
        <f ca="1">+C$11+C$12*$F37</f>
        <v>5.305777709969882</v>
      </c>
      <c r="Q37" s="2">
        <f>+C37-15018.5</f>
        <v>41916.794800000003</v>
      </c>
      <c r="S37">
        <f ca="1">(O37-G37)^2</f>
        <v>6.1116589232020763E-5</v>
      </c>
    </row>
    <row r="38" spans="1:19" ht="12.95" customHeight="1" x14ac:dyDescent="0.2">
      <c r="A38" s="63" t="s">
        <v>56</v>
      </c>
      <c r="C38" s="8">
        <v>57149.035000000003</v>
      </c>
      <c r="D38" s="8"/>
      <c r="E38">
        <f>+(C38-C$7)/C$8</f>
        <v>0</v>
      </c>
      <c r="F38" s="67">
        <f>ROUND(2*E38,0)/2-F$12</f>
        <v>-16</v>
      </c>
      <c r="G38">
        <f>+C38-(C$7+F38*C$8)</f>
        <v>5.3100160000030883</v>
      </c>
      <c r="H38">
        <f>+G38</f>
        <v>5.3100160000030883</v>
      </c>
      <c r="O38">
        <f ca="1">+C$11+C$12*$F38</f>
        <v>5.3069668719288439</v>
      </c>
      <c r="Q38" s="2">
        <f>+C38-15018.5</f>
        <v>42130.535000000003</v>
      </c>
      <c r="S38">
        <f ca="1">(O38-G38)^2</f>
        <v>9.2971820131453657E-6</v>
      </c>
    </row>
    <row r="39" spans="1:19" ht="12.95" customHeight="1" x14ac:dyDescent="0.2">
      <c r="A39" s="63" t="s">
        <v>53</v>
      </c>
      <c r="B39" s="64" t="s">
        <v>42</v>
      </c>
      <c r="C39" s="63">
        <v>58642.648099999999</v>
      </c>
      <c r="D39" s="63">
        <v>3.5000000000000001E-3</v>
      </c>
      <c r="E39">
        <f>+(C39-C$7)/C$8</f>
        <v>4500.5155540020824</v>
      </c>
      <c r="F39" s="67">
        <f>ROUND(2*E39,0)/2-F$12</f>
        <v>4484.5</v>
      </c>
      <c r="G39">
        <f>+C39-(C$7+F39*C$8)</f>
        <v>5.3151779999971041</v>
      </c>
      <c r="K39">
        <f>+G39</f>
        <v>5.3151779999971041</v>
      </c>
      <c r="O39">
        <f ca="1">+C$11+C$12*$F39</f>
        <v>5.315277156705716</v>
      </c>
      <c r="Q39" s="2">
        <f>+C39-15018.5</f>
        <v>43624.148099999999</v>
      </c>
      <c r="S39">
        <f ca="1">(O39-G39)^2</f>
        <v>9.8320528627523915E-9</v>
      </c>
    </row>
    <row r="40" spans="1:19" ht="12.95" customHeight="1" x14ac:dyDescent="0.2">
      <c r="A40" s="63" t="s">
        <v>53</v>
      </c>
      <c r="B40" s="64" t="s">
        <v>42</v>
      </c>
      <c r="C40" s="63">
        <v>58709.521800000002</v>
      </c>
      <c r="D40" s="63">
        <v>3.5000000000000001E-3</v>
      </c>
      <c r="E40">
        <f>+(C40-C$7)/C$8</f>
        <v>4702.0176210391792</v>
      </c>
      <c r="F40" s="67">
        <f>ROUND(2*E40,0)/2-F$12</f>
        <v>4686</v>
      </c>
      <c r="G40">
        <f>+C40-(C$7+F40*C$8)</f>
        <v>5.3158639999965089</v>
      </c>
      <c r="K40">
        <f>+G40</f>
        <v>5.3158639999965089</v>
      </c>
      <c r="O40">
        <f ca="1">+C$11+C$12*$F40</f>
        <v>5.3156492314490862</v>
      </c>
      <c r="Q40" s="2">
        <f>+C40-15018.5</f>
        <v>43691.021800000002</v>
      </c>
      <c r="S40">
        <f ca="1">(O40-G40)^2</f>
        <v>4.6125528962078055E-8</v>
      </c>
    </row>
    <row r="41" spans="1:19" ht="12.95" customHeight="1" x14ac:dyDescent="0.2">
      <c r="A41" s="63" t="s">
        <v>53</v>
      </c>
      <c r="B41" s="64" t="s">
        <v>42</v>
      </c>
      <c r="C41" s="63">
        <v>58725.451999999997</v>
      </c>
      <c r="D41" s="63">
        <v>3.5000000000000001E-3</v>
      </c>
      <c r="E41">
        <f>+(C41-C$7)/C$8</f>
        <v>4750.0180790415516</v>
      </c>
      <c r="F41" s="67">
        <f>ROUND(2*E41,0)/2-F$12</f>
        <v>4734</v>
      </c>
      <c r="G41">
        <f>+C41-(C$7+F41*C$8)</f>
        <v>5.3160159999970347</v>
      </c>
      <c r="K41">
        <f>+G41</f>
        <v>5.3160159999970347</v>
      </c>
      <c r="O41">
        <f ca="1">+C$11+C$12*$F41</f>
        <v>5.3157378646385745</v>
      </c>
      <c r="Q41" s="2">
        <f>+C41-15018.5</f>
        <v>43706.951999999997</v>
      </c>
      <c r="S41">
        <f ca="1">(O41-G41)^2</f>
        <v>7.7359277625794318E-8</v>
      </c>
    </row>
    <row r="42" spans="1:19" ht="12.95" customHeight="1" x14ac:dyDescent="0.2">
      <c r="A42" s="63" t="s">
        <v>53</v>
      </c>
      <c r="B42" s="64" t="s">
        <v>42</v>
      </c>
      <c r="C42" s="63">
        <v>58725.619100000004</v>
      </c>
      <c r="D42" s="63">
        <v>3.5000000000000001E-3</v>
      </c>
      <c r="E42">
        <f>+(C42-C$7)/C$8</f>
        <v>4750.5215803492874</v>
      </c>
      <c r="F42" s="67">
        <f>ROUND(2*E42,0)/2-F$12</f>
        <v>4734.5</v>
      </c>
      <c r="G42">
        <f>+C42-(C$7+F42*C$8)</f>
        <v>5.3171779999975115</v>
      </c>
      <c r="K42">
        <f>+G42</f>
        <v>5.3171779999975115</v>
      </c>
      <c r="O42">
        <f ca="1">+C$11+C$12*$F42</f>
        <v>5.3157387879009645</v>
      </c>
      <c r="Q42" s="2">
        <f>+C42-15018.5</f>
        <v>43707.119100000004</v>
      </c>
      <c r="S42">
        <f ca="1">(O42-G42)^2</f>
        <v>2.0713314588470964E-6</v>
      </c>
    </row>
    <row r="43" spans="1:19" ht="12.95" customHeight="1" x14ac:dyDescent="0.2">
      <c r="A43" s="63" t="s">
        <v>53</v>
      </c>
      <c r="B43" s="64" t="s">
        <v>42</v>
      </c>
      <c r="C43" s="63">
        <v>58750.340700000001</v>
      </c>
      <c r="D43" s="63">
        <v>3.5000000000000001E-3</v>
      </c>
      <c r="E43">
        <f>+(C43-C$7)/C$8</f>
        <v>4825.0120526943711</v>
      </c>
      <c r="F43" s="67">
        <f>ROUND(2*E43,0)/2-F$12</f>
        <v>4809</v>
      </c>
      <c r="G43">
        <f>+C43-(C$7+F43*C$8)</f>
        <v>5.3140159999966272</v>
      </c>
      <c r="K43">
        <f>+G43</f>
        <v>5.3140159999966272</v>
      </c>
      <c r="O43">
        <f ca="1">+C$11+C$12*$F43</f>
        <v>5.3158763539971492</v>
      </c>
      <c r="Q43" s="2">
        <f>+C43-15018.5</f>
        <v>43731.840700000001</v>
      </c>
      <c r="S43">
        <f ca="1">(O43-G43)^2</f>
        <v>3.4609170072581347E-6</v>
      </c>
    </row>
    <row r="44" spans="1:19" ht="12.95" customHeight="1" x14ac:dyDescent="0.2">
      <c r="A44" s="63" t="s">
        <v>53</v>
      </c>
      <c r="B44" s="64" t="s">
        <v>42</v>
      </c>
      <c r="C44" s="63">
        <v>58750.505499999999</v>
      </c>
      <c r="D44" s="63">
        <v>3.5000000000000001E-3</v>
      </c>
      <c r="E44">
        <f>+(C44-C$7)/C$8</f>
        <v>4825.5086237028163</v>
      </c>
      <c r="F44" s="67">
        <f>ROUND(2*E44,0)/2-F$12</f>
        <v>4809.5</v>
      </c>
      <c r="G44">
        <f>+C44-(C$7+F44*C$8)</f>
        <v>5.3128779999969993</v>
      </c>
      <c r="K44">
        <f>+G44</f>
        <v>5.3128779999969993</v>
      </c>
      <c r="O44">
        <f ca="1">+C$11+C$12*$F44</f>
        <v>5.3158772772595393</v>
      </c>
      <c r="Q44" s="2">
        <f>+C44-15018.5</f>
        <v>43732.005499999999</v>
      </c>
      <c r="S44">
        <f ca="1">(O44-G44)^2</f>
        <v>8.9956640975895093E-6</v>
      </c>
    </row>
    <row r="45" spans="1:19" ht="12.95" customHeight="1" x14ac:dyDescent="0.2">
      <c r="A45" s="63" t="s">
        <v>53</v>
      </c>
      <c r="B45" s="64" t="s">
        <v>42</v>
      </c>
      <c r="C45" s="63">
        <v>59063.467400000001</v>
      </c>
      <c r="D45" s="63">
        <v>3.5000000000000001E-3</v>
      </c>
      <c r="E45">
        <f>+(C45-C$7)/C$8</f>
        <v>5768.517157010443</v>
      </c>
      <c r="F45" s="67">
        <f>ROUND(2*E45,0)/2-F$12</f>
        <v>5752.5</v>
      </c>
      <c r="G45">
        <f>+C45-(C$7+F45*C$8)</f>
        <v>5.3157099999953061</v>
      </c>
      <c r="K45">
        <f>+G45</f>
        <v>5.3157099999953061</v>
      </c>
      <c r="O45">
        <f ca="1">+C$11+C$12*$F45</f>
        <v>5.3176185501280191</v>
      </c>
      <c r="Q45" s="2">
        <f>+C45-15018.5</f>
        <v>44044.967400000001</v>
      </c>
      <c r="S45">
        <f ca="1">(O45-G45)^2</f>
        <v>3.6425636090786594E-6</v>
      </c>
    </row>
    <row r="46" spans="1:19" ht="12.95" customHeight="1" x14ac:dyDescent="0.2">
      <c r="A46" s="63" t="s">
        <v>53</v>
      </c>
      <c r="B46" s="64" t="s">
        <v>42</v>
      </c>
      <c r="C46" s="63">
        <v>59063.633500000004</v>
      </c>
      <c r="D46" s="63">
        <v>3.5000000000000001E-3</v>
      </c>
      <c r="E46">
        <f>+(C46-C$7)/C$8</f>
        <v>5769.0176451445723</v>
      </c>
      <c r="F46" s="67">
        <f>ROUND(2*E46,0)/2-F$12</f>
        <v>5753</v>
      </c>
      <c r="G46">
        <f>+C46-(C$7+F46*C$8)</f>
        <v>5.3158719999992172</v>
      </c>
      <c r="K46">
        <f>+G46</f>
        <v>5.3158719999992172</v>
      </c>
      <c r="O46">
        <f ca="1">+C$11+C$12*$F46</f>
        <v>5.3176194733904092</v>
      </c>
      <c r="Q46" s="2">
        <f>+C46-15018.5</f>
        <v>44045.133500000004</v>
      </c>
      <c r="S46">
        <f ca="1">(O46-G46)^2</f>
        <v>3.0536632529239535E-6</v>
      </c>
    </row>
    <row r="47" spans="1:19" ht="12.95" customHeight="1" x14ac:dyDescent="0.2">
      <c r="A47" s="63" t="s">
        <v>53</v>
      </c>
      <c r="B47" s="64" t="s">
        <v>42</v>
      </c>
      <c r="C47" s="63">
        <v>59085.372300000003</v>
      </c>
      <c r="D47" s="63">
        <v>3.5000000000000001E-3</v>
      </c>
      <c r="E47">
        <f>+(C47-C$7)/C$8</f>
        <v>5834.5204232906244</v>
      </c>
      <c r="F47" s="67">
        <f>ROUND(2*E47,0)/2-F$12</f>
        <v>5818.5</v>
      </c>
      <c r="G47">
        <f>+C47-(C$7+F47*C$8)</f>
        <v>5.316793999998481</v>
      </c>
      <c r="K47">
        <f>+G47</f>
        <v>5.316793999998481</v>
      </c>
      <c r="O47">
        <f ca="1">+C$11+C$12*$F47</f>
        <v>5.3177404207635641</v>
      </c>
      <c r="Q47" s="2">
        <f>+C47-15018.5</f>
        <v>44066.872300000003</v>
      </c>
      <c r="S47">
        <f ca="1">(O47-G47)^2</f>
        <v>8.9571226458050183E-7</v>
      </c>
    </row>
    <row r="48" spans="1:19" ht="12.95" customHeight="1" x14ac:dyDescent="0.2">
      <c r="A48" s="63" t="s">
        <v>53</v>
      </c>
      <c r="B48" s="64" t="s">
        <v>42</v>
      </c>
      <c r="C48" s="63">
        <v>59087.363400000002</v>
      </c>
      <c r="D48" s="63">
        <v>3.5000000000000001E-3</v>
      </c>
      <c r="E48">
        <f>+(C48-C$7)/C$8</f>
        <v>5840.5199532355409</v>
      </c>
      <c r="F48" s="67">
        <f>ROUND(2*E48,0)/2-F$12</f>
        <v>5824.5</v>
      </c>
      <c r="G48">
        <f>+C48-(C$7+F48*C$8)</f>
        <v>5.3166379999966011</v>
      </c>
      <c r="K48">
        <f>+G48</f>
        <v>5.3166379999966011</v>
      </c>
      <c r="O48">
        <f ca="1">+C$11+C$12*$F48</f>
        <v>5.3177514999122506</v>
      </c>
      <c r="Q48" s="2">
        <f>+C48-15018.5</f>
        <v>44068.863400000002</v>
      </c>
      <c r="S48">
        <f ca="1">(O48-G48)^2</f>
        <v>1.2398820621513611E-6</v>
      </c>
    </row>
    <row r="49" spans="1:19" ht="12.95" customHeight="1" x14ac:dyDescent="0.2">
      <c r="A49" s="63" t="s">
        <v>53</v>
      </c>
      <c r="B49" s="64" t="s">
        <v>42</v>
      </c>
      <c r="C49" s="63">
        <v>59087.528599999998</v>
      </c>
      <c r="D49" s="63">
        <v>3.5000000000000001E-3</v>
      </c>
      <c r="E49">
        <f>+(C49-C$7)/C$8</f>
        <v>5841.0177295134154</v>
      </c>
      <c r="F49" s="67">
        <f>ROUND(2*E49,0)/2-F$12</f>
        <v>5825</v>
      </c>
      <c r="G49">
        <f>+C49-(C$7+F49*C$8)</f>
        <v>5.3158999999941443</v>
      </c>
      <c r="K49">
        <f>+G49</f>
        <v>5.3158999999941443</v>
      </c>
      <c r="O49">
        <f ca="1">+C$11+C$12*$F49</f>
        <v>5.3177524231746407</v>
      </c>
      <c r="Q49" s="2">
        <f>+C49-15018.5</f>
        <v>44069.028599999998</v>
      </c>
      <c r="S49">
        <f ca="1">(O49-G49)^2</f>
        <v>3.4314716396403521E-6</v>
      </c>
    </row>
    <row r="50" spans="1:19" ht="12.95" customHeight="1" x14ac:dyDescent="0.2">
      <c r="A50" s="63" t="s">
        <v>53</v>
      </c>
      <c r="B50" s="64" t="s">
        <v>42</v>
      </c>
      <c r="C50" s="63">
        <v>59105.451099999998</v>
      </c>
      <c r="D50" s="63">
        <v>3.5000000000000001E-3</v>
      </c>
      <c r="E50">
        <f>+(C50-C$7)/C$8</f>
        <v>5895.0213332690373</v>
      </c>
      <c r="F50" s="67">
        <f>ROUND(2*E50,0)/2-F$12</f>
        <v>5879</v>
      </c>
      <c r="G50">
        <f>+C50-(C$7+F50*C$8)</f>
        <v>5.3170959999915794</v>
      </c>
      <c r="K50">
        <f>+G50</f>
        <v>5.3170959999915794</v>
      </c>
      <c r="O50">
        <f ca="1">+C$11+C$12*$F50</f>
        <v>5.3178521355128145</v>
      </c>
      <c r="Q50" s="2">
        <f>+C50-15018.5</f>
        <v>44086.951099999998</v>
      </c>
      <c r="S50">
        <f ca="1">(O50-G50)^2</f>
        <v>5.7174092647347901E-7</v>
      </c>
    </row>
    <row r="51" spans="1:19" ht="12.95" customHeight="1" x14ac:dyDescent="0.2">
      <c r="A51" s="63" t="s">
        <v>53</v>
      </c>
      <c r="B51" s="64" t="s">
        <v>42</v>
      </c>
      <c r="C51" s="63">
        <v>59178.298199999997</v>
      </c>
      <c r="D51" s="63">
        <v>3.5000000000000001E-3</v>
      </c>
      <c r="E51">
        <f>+(C51-C$7)/C$8</f>
        <v>6114.5222914582373</v>
      </c>
      <c r="F51" s="67">
        <f>ROUND(2*E51,0)/2-F$12</f>
        <v>6098.5</v>
      </c>
      <c r="G51">
        <f>+C51-(C$7+F51*C$8)</f>
        <v>5.3174139999973704</v>
      </c>
      <c r="K51">
        <f>+G51</f>
        <v>5.3174139999973704</v>
      </c>
      <c r="O51">
        <f ca="1">+C$11+C$12*$F51</f>
        <v>5.3182574477022433</v>
      </c>
      <c r="Q51" s="2">
        <f>+C51-15018.5</f>
        <v>44159.798199999997</v>
      </c>
      <c r="S51">
        <f ca="1">(O51-G51)^2</f>
        <v>7.1140403085532793E-7</v>
      </c>
    </row>
    <row r="52" spans="1:19" ht="12.95" customHeight="1" x14ac:dyDescent="0.2">
      <c r="A52" s="63" t="s">
        <v>53</v>
      </c>
      <c r="B52" s="64" t="s">
        <v>42</v>
      </c>
      <c r="C52" s="63">
        <v>59425.3819</v>
      </c>
      <c r="D52" s="63">
        <v>3.5000000000000001E-3</v>
      </c>
      <c r="E52">
        <f>+(C52-C$7)/C$8</f>
        <v>6859.0283720425605</v>
      </c>
      <c r="F52" s="67">
        <f>ROUND(2*E52,0)/2-F$12</f>
        <v>6843</v>
      </c>
      <c r="G52">
        <f>+C52-(C$7+F52*C$8)</f>
        <v>5.3194319999965956</v>
      </c>
      <c r="K52">
        <f>+G52</f>
        <v>5.3194319999965956</v>
      </c>
      <c r="O52">
        <f ca="1">+C$11+C$12*$F52</f>
        <v>5.3196321854016952</v>
      </c>
      <c r="Q52" s="2">
        <f>+C52-15018.5</f>
        <v>44406.8819</v>
      </c>
      <c r="S52">
        <f ca="1">(O52-G52)^2</f>
        <v>4.0074196414929156E-8</v>
      </c>
    </row>
    <row r="53" spans="1:19" ht="12.95" customHeight="1" x14ac:dyDescent="0.2">
      <c r="A53" s="63" t="s">
        <v>53</v>
      </c>
      <c r="B53" s="64" t="s">
        <v>42</v>
      </c>
      <c r="C53" s="63">
        <v>59425.549800000001</v>
      </c>
      <c r="D53" s="63">
        <v>3.5000000000000001E-3</v>
      </c>
      <c r="E53">
        <f>+(C53-C$7)/C$8</f>
        <v>6859.5342838891547</v>
      </c>
      <c r="F53" s="67">
        <f>ROUND(2*E53,0)/2-F$12</f>
        <v>6843.5</v>
      </c>
      <c r="G53">
        <f>+C53-(C$7+F53*C$8)</f>
        <v>5.3213939999986906</v>
      </c>
      <c r="K53">
        <f>+G53</f>
        <v>5.3213939999986906</v>
      </c>
      <c r="O53">
        <f ca="1">+C$11+C$12*$F53</f>
        <v>5.3196331086640853</v>
      </c>
      <c r="Q53" s="2">
        <f>+C53-15018.5</f>
        <v>44407.049800000001</v>
      </c>
      <c r="S53">
        <f ca="1">(O53-G53)^2</f>
        <v>3.1007382922877496E-6</v>
      </c>
    </row>
    <row r="54" spans="1:19" ht="12.95" customHeight="1" x14ac:dyDescent="0.2">
      <c r="A54" s="47" t="s">
        <v>49</v>
      </c>
      <c r="B54" s="48" t="s">
        <v>42</v>
      </c>
      <c r="C54" s="49">
        <v>59433.5147</v>
      </c>
      <c r="D54" s="51">
        <v>2.0000000000000001E-4</v>
      </c>
      <c r="E54">
        <f>+(C54-C$7)/C$8</f>
        <v>6883.5339102556263</v>
      </c>
      <c r="F54" s="67">
        <f>ROUND(2*E54,0)/2-F$12</f>
        <v>6867.5</v>
      </c>
      <c r="G54">
        <f>+C54-(C$7+F54*C$8)</f>
        <v>5.3212699999930919</v>
      </c>
      <c r="K54">
        <f>+G54</f>
        <v>5.3212699999930919</v>
      </c>
      <c r="O54">
        <f ca="1">+C$11+C$12*$F54</f>
        <v>5.3196774252588295</v>
      </c>
      <c r="Q54" s="2">
        <f>+C54-15018.5</f>
        <v>44415.0147</v>
      </c>
      <c r="S54">
        <f ca="1">(O54-G54)^2</f>
        <v>2.5362942842110876E-6</v>
      </c>
    </row>
    <row r="55" spans="1:19" ht="12.95" customHeight="1" x14ac:dyDescent="0.2">
      <c r="A55" s="51" t="s">
        <v>49</v>
      </c>
      <c r="B55" s="48" t="s">
        <v>42</v>
      </c>
      <c r="C55" s="65">
        <v>59433.5147</v>
      </c>
      <c r="D55" s="66">
        <v>2.0000000000000001E-4</v>
      </c>
      <c r="E55">
        <f>+(C55-C$7)/C$8</f>
        <v>6883.5339102556263</v>
      </c>
      <c r="F55" s="67">
        <f>ROUND(2*E55,0)/2-F$12</f>
        <v>6867.5</v>
      </c>
      <c r="G55">
        <f>+C55-(C$7+F55*C$8)</f>
        <v>5.3212699999930919</v>
      </c>
      <c r="K55">
        <f>+G55</f>
        <v>5.3212699999930919</v>
      </c>
      <c r="O55">
        <f ca="1">+C$11+C$12*$F55</f>
        <v>5.3196774252588295</v>
      </c>
      <c r="Q55" s="2">
        <f>+C55-15018.5</f>
        <v>44415.0147</v>
      </c>
      <c r="S55">
        <f ca="1">(O55-G55)^2</f>
        <v>2.5362942842110876E-6</v>
      </c>
    </row>
    <row r="56" spans="1:19" ht="12.95" customHeight="1" x14ac:dyDescent="0.2">
      <c r="A56" s="63" t="s">
        <v>53</v>
      </c>
      <c r="B56" s="64" t="s">
        <v>42</v>
      </c>
      <c r="C56" s="63">
        <v>59792.438699999999</v>
      </c>
      <c r="D56" s="63">
        <v>3.5000000000000001E-3</v>
      </c>
      <c r="E56">
        <f>+(C56-C$7)/C$8</f>
        <v>7965.0342296520248</v>
      </c>
      <c r="F56" s="67">
        <f>ROUND(2*E56,0)/2-F$12</f>
        <v>7949</v>
      </c>
      <c r="G56">
        <f>+C56-(C$7+F56*C$8)</f>
        <v>5.3213759999925969</v>
      </c>
      <c r="K56">
        <f>+G56</f>
        <v>5.3213759999925969</v>
      </c>
      <c r="O56">
        <f ca="1">+C$11+C$12*$F56</f>
        <v>5.3216744418094768</v>
      </c>
      <c r="Q56" s="2">
        <f>+C56-15018.5</f>
        <v>44773.938699999999</v>
      </c>
      <c r="S56">
        <f ca="1">(O56-G56)^2</f>
        <v>8.9067518062563639E-8</v>
      </c>
    </row>
    <row r="57" spans="1:19" ht="12.95" customHeight="1" x14ac:dyDescent="0.2">
      <c r="A57" s="63" t="s">
        <v>53</v>
      </c>
      <c r="B57" s="64" t="s">
        <v>42</v>
      </c>
      <c r="C57" s="63">
        <v>59792.606399999997</v>
      </c>
      <c r="D57" s="63">
        <v>3.5000000000000001E-3</v>
      </c>
      <c r="E57">
        <f>+(C57-C$7)/C$8</f>
        <v>7965.5395388638935</v>
      </c>
      <c r="F57" s="67">
        <f>ROUND(2*E57,0)/2-F$12</f>
        <v>7949.5</v>
      </c>
      <c r="G57">
        <f>+C57-(C$7+F57*C$8)</f>
        <v>5.3231379999924684</v>
      </c>
      <c r="K57">
        <f>+G57</f>
        <v>5.3231379999924684</v>
      </c>
      <c r="O57">
        <f ca="1">+C$11+C$12*$F57</f>
        <v>5.3216753650718669</v>
      </c>
      <c r="Q57" s="2">
        <f>+C57-15018.5</f>
        <v>44774.106399999997</v>
      </c>
      <c r="S57">
        <f ca="1">(O57-G57)^2</f>
        <v>2.1393009109629622E-6</v>
      </c>
    </row>
    <row r="58" spans="1:19" ht="12.95" customHeight="1" x14ac:dyDescent="0.2">
      <c r="A58" s="63" t="s">
        <v>53</v>
      </c>
      <c r="B58" s="64" t="s">
        <v>42</v>
      </c>
      <c r="C58" s="63">
        <v>59819.489600000001</v>
      </c>
      <c r="D58" s="63">
        <v>3.5000000000000001E-3</v>
      </c>
      <c r="E58">
        <f>+(C58-C$7)/C$8</f>
        <v>8046.5432872518568</v>
      </c>
      <c r="F58" s="67">
        <f>ROUND(2*E58,0)/2-F$12</f>
        <v>8030.5</v>
      </c>
      <c r="G58">
        <f>+C58-(C$7+F58*C$8)</f>
        <v>5.3243819999988773</v>
      </c>
      <c r="K58">
        <f>+G58</f>
        <v>5.3243819999988773</v>
      </c>
      <c r="O58">
        <f ca="1">+C$11+C$12*$F58</f>
        <v>5.3218249335791281</v>
      </c>
      <c r="Q58" s="2">
        <f>+C58-15018.5</f>
        <v>44800.989600000001</v>
      </c>
      <c r="S58">
        <f ca="1">(O58-G58)^2</f>
        <v>6.5385886750088719E-6</v>
      </c>
    </row>
    <row r="59" spans="1:19" ht="12.95" customHeight="1" x14ac:dyDescent="0.2">
      <c r="A59" s="63" t="s">
        <v>53</v>
      </c>
      <c r="B59" s="64" t="s">
        <v>42</v>
      </c>
      <c r="C59" s="63">
        <v>60144.562100000003</v>
      </c>
      <c r="D59" s="63">
        <v>3.5000000000000001E-3</v>
      </c>
      <c r="E59">
        <f>+(C59-C$7)/C$8</f>
        <v>9026.0431606985712</v>
      </c>
      <c r="F59" s="67">
        <f>ROUND(2*E59,0)/2-F$12</f>
        <v>9010</v>
      </c>
      <c r="G59">
        <f>+C59-(C$7+F59*C$8)</f>
        <v>5.3243399999992107</v>
      </c>
      <c r="K59">
        <f>+G59</f>
        <v>5.3243399999992107</v>
      </c>
      <c r="O59">
        <f ca="1">+C$11+C$12*$F59</f>
        <v>5.3236336046021133</v>
      </c>
      <c r="Q59" s="2">
        <f>+C59-15018.5</f>
        <v>45126.062100000003</v>
      </c>
      <c r="S59">
        <f ca="1">(O59-G59)^2</f>
        <v>4.9899445704036707E-7</v>
      </c>
    </row>
    <row r="60" spans="1:19" ht="12.95" customHeight="1" x14ac:dyDescent="0.2">
      <c r="A60" s="63" t="s">
        <v>53</v>
      </c>
      <c r="B60" s="64" t="s">
        <v>42</v>
      </c>
      <c r="C60" s="63">
        <v>60173.434300000001</v>
      </c>
      <c r="D60" s="63">
        <v>3.5000000000000001E-3</v>
      </c>
      <c r="E60">
        <f>+(C60-C$7)/C$8</f>
        <v>9113.0401113668886</v>
      </c>
      <c r="F60" s="67">
        <f>ROUND(2*E60,0)/2-F$12</f>
        <v>9097</v>
      </c>
      <c r="G60">
        <f>+C60-(C$7+F60*C$8)</f>
        <v>5.3233279999985825</v>
      </c>
      <c r="K60">
        <f>+G60</f>
        <v>5.3233279999985825</v>
      </c>
      <c r="O60">
        <f ca="1">+C$11+C$12*$F60</f>
        <v>5.3237942522580601</v>
      </c>
      <c r="Q60" s="2">
        <f>+C60-15018.5</f>
        <v>45154.934300000001</v>
      </c>
      <c r="S60">
        <f ca="1">(O60-G60)^2</f>
        <v>2.173911694679732E-7</v>
      </c>
    </row>
    <row r="61" spans="1:19" ht="12.95" customHeight="1" x14ac:dyDescent="0.2">
      <c r="A61" s="63" t="s">
        <v>53</v>
      </c>
      <c r="B61" s="64" t="s">
        <v>42</v>
      </c>
      <c r="C61" s="63">
        <v>60173.601300000002</v>
      </c>
      <c r="D61" s="63">
        <v>3.5000000000000001E-3</v>
      </c>
      <c r="E61">
        <f>+(C61-C$7)/C$8</f>
        <v>9113.543311357249</v>
      </c>
      <c r="F61" s="67">
        <f>ROUND(2*E61,0)/2-F$12</f>
        <v>9097.5</v>
      </c>
      <c r="G61">
        <f>+C61-(C$7+F61*C$8)</f>
        <v>5.3243900000015856</v>
      </c>
      <c r="K61">
        <f>+G61</f>
        <v>5.3243900000015856</v>
      </c>
      <c r="O61">
        <f ca="1">+C$11+C$12*$F61</f>
        <v>5.3237951755204502</v>
      </c>
      <c r="Q61" s="2">
        <f>+C61-15018.5</f>
        <v>45155.101300000002</v>
      </c>
      <c r="S61">
        <f ca="1">(O61-G61)^2</f>
        <v>3.5381616335793546E-7</v>
      </c>
    </row>
    <row r="62" spans="1:19" ht="12.95" customHeight="1" x14ac:dyDescent="0.2">
      <c r="A62" s="63" t="s">
        <v>53</v>
      </c>
      <c r="B62" s="64" t="s">
        <v>42</v>
      </c>
      <c r="C62" s="63">
        <v>60185.383999999998</v>
      </c>
      <c r="D62" s="63">
        <v>3.5000000000000001E-3</v>
      </c>
      <c r="E62">
        <f>+(C62-C$7)/C$8</f>
        <v>9149.0466318745403</v>
      </c>
      <c r="F62" s="67">
        <f>ROUND(2*E62,0)/2-F$12</f>
        <v>9133</v>
      </c>
      <c r="G62">
        <f>+C62-(C$7+F62*C$8)</f>
        <v>5.3254919999963022</v>
      </c>
      <c r="K62">
        <f>+G62</f>
        <v>5.3254919999963022</v>
      </c>
      <c r="O62">
        <f ca="1">+C$11+C$12*$F62</f>
        <v>5.3238607271501754</v>
      </c>
      <c r="Q62" s="2">
        <f>+C62-15018.5</f>
        <v>45166.883999999998</v>
      </c>
      <c r="S62">
        <f ca="1">(O62-G62)^2</f>
        <v>2.6610510985104387E-6</v>
      </c>
    </row>
    <row r="63" spans="1:19" ht="12.95" customHeight="1" x14ac:dyDescent="0.2">
      <c r="A63" s="63" t="s">
        <v>53</v>
      </c>
      <c r="B63" s="64" t="s">
        <v>42</v>
      </c>
      <c r="C63" s="63">
        <v>60185.5481</v>
      </c>
      <c r="D63" s="63">
        <v>3.5000000000000001E-3</v>
      </c>
      <c r="E63">
        <f>+(C63-C$7)/C$8</f>
        <v>9149.5410936614771</v>
      </c>
      <c r="F63" s="67">
        <f>ROUND(2*E63,0)/2-F$12</f>
        <v>9133.5</v>
      </c>
      <c r="G63">
        <f>+C63-(C$7+F63*C$8)</f>
        <v>5.3236539999998058</v>
      </c>
      <c r="K63">
        <f>+G63</f>
        <v>5.3236539999998058</v>
      </c>
      <c r="O63">
        <f ca="1">+C$11+C$12*$F63</f>
        <v>5.3238616504125664</v>
      </c>
      <c r="Q63" s="2">
        <f>+C63-15018.5</f>
        <v>45167.0481</v>
      </c>
      <c r="S63">
        <f ca="1">(O63-G63)^2</f>
        <v>4.3118693919650513E-8</v>
      </c>
    </row>
    <row r="64" spans="1:19" ht="12.95" customHeight="1" x14ac:dyDescent="0.2">
      <c r="A64" s="63" t="s">
        <v>53</v>
      </c>
      <c r="B64" s="64" t="s">
        <v>42</v>
      </c>
      <c r="C64" s="63">
        <v>60228.359900000003</v>
      </c>
      <c r="D64" s="63">
        <v>3.5000000000000001E-3</v>
      </c>
      <c r="E64">
        <f>+(C64-C$7)/C$8</f>
        <v>9278.5404789740733</v>
      </c>
      <c r="F64" s="67">
        <f>ROUND(2*E64,0)/2-F$12</f>
        <v>9262.5</v>
      </c>
      <c r="G64">
        <f>+C64-(C$7+F64*C$8)</f>
        <v>5.3234499999962281</v>
      </c>
      <c r="K64">
        <f>+G64</f>
        <v>5.3234499999962281</v>
      </c>
      <c r="O64">
        <f ca="1">+C$11+C$12*$F64</f>
        <v>5.324099852109315</v>
      </c>
      <c r="Q64" s="2">
        <f>+C64-15018.5</f>
        <v>45209.859900000003</v>
      </c>
      <c r="S64">
        <f ca="1">(O64-G64)^2</f>
        <v>4.2230776888348245E-7</v>
      </c>
    </row>
    <row r="65" spans="1:19" ht="12.95" customHeight="1" x14ac:dyDescent="0.2">
      <c r="A65" s="63" t="s">
        <v>53</v>
      </c>
      <c r="B65" s="64" t="s">
        <v>42</v>
      </c>
      <c r="C65" s="63">
        <v>60268.350899999998</v>
      </c>
      <c r="D65" s="63">
        <v>3.5000000000000001E-3</v>
      </c>
      <c r="E65">
        <f>+(C65-C$7)/C$8</f>
        <v>9399.0403042099879</v>
      </c>
      <c r="F65" s="67">
        <f>ROUND(2*E65,0)/2-F$12</f>
        <v>9383</v>
      </c>
      <c r="G65">
        <f>+C65-(C$7+F65*C$8)</f>
        <v>5.323391999991145</v>
      </c>
      <c r="K65">
        <f>+G65</f>
        <v>5.323391999991145</v>
      </c>
      <c r="O65">
        <f ca="1">+C$11+C$12*$F65</f>
        <v>5.3243223583454249</v>
      </c>
      <c r="Q65" s="2">
        <f>+C65-15018.5</f>
        <v>45249.850899999998</v>
      </c>
      <c r="S65">
        <f ca="1">(O65-G65)^2</f>
        <v>8.6556666737840987E-7</v>
      </c>
    </row>
    <row r="66" spans="1:19" ht="12.95" customHeight="1" x14ac:dyDescent="0.2">
      <c r="C66" s="8"/>
      <c r="D66" s="8"/>
    </row>
    <row r="67" spans="1:19" ht="12.95" customHeight="1" x14ac:dyDescent="0.2">
      <c r="C67" s="8"/>
      <c r="D67" s="8"/>
    </row>
    <row r="68" spans="1:19" ht="12.95" customHeight="1" x14ac:dyDescent="0.2">
      <c r="C68" s="8"/>
      <c r="D68" s="8"/>
    </row>
    <row r="69" spans="1:19" ht="12.95" customHeight="1" x14ac:dyDescent="0.2">
      <c r="C69" s="8"/>
      <c r="D69" s="8"/>
    </row>
    <row r="70" spans="1:19" ht="12.95" customHeight="1" x14ac:dyDescent="0.2">
      <c r="C70" s="8"/>
      <c r="D70" s="8"/>
    </row>
    <row r="71" spans="1:19" ht="12.95" customHeight="1" x14ac:dyDescent="0.2">
      <c r="C71" s="8"/>
      <c r="D71" s="8"/>
    </row>
    <row r="72" spans="1:19" ht="12.95" customHeight="1" x14ac:dyDescent="0.2">
      <c r="C72" s="8"/>
      <c r="D72" s="8"/>
    </row>
    <row r="73" spans="1:19" ht="12.95" customHeight="1" x14ac:dyDescent="0.2">
      <c r="C73" s="8"/>
      <c r="D73" s="8"/>
    </row>
    <row r="74" spans="1:19" ht="12.95" customHeight="1" x14ac:dyDescent="0.2">
      <c r="C74" s="8"/>
      <c r="D74" s="8"/>
    </row>
    <row r="75" spans="1:19" ht="12.95" customHeight="1" x14ac:dyDescent="0.2">
      <c r="C75" s="8"/>
      <c r="D75" s="8"/>
    </row>
    <row r="76" spans="1:19" ht="12.95" customHeight="1" x14ac:dyDescent="0.2">
      <c r="C76" s="8"/>
      <c r="D76" s="8"/>
    </row>
    <row r="77" spans="1:19" ht="12.95" customHeight="1" x14ac:dyDescent="0.2">
      <c r="C77" s="8"/>
      <c r="D77" s="8"/>
    </row>
    <row r="78" spans="1:19" ht="12.95" customHeight="1" x14ac:dyDescent="0.2">
      <c r="C78" s="8"/>
      <c r="D78" s="8"/>
    </row>
    <row r="79" spans="1:19" ht="12.95" customHeight="1" x14ac:dyDescent="0.2">
      <c r="C79" s="8"/>
      <c r="D79" s="8"/>
    </row>
    <row r="80" spans="1:19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Z73">
    <sortCondition ref="C21:C73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4125-7DB6-4F93-824D-927886CF7A5C}">
  <dimension ref="A1:S142"/>
  <sheetViews>
    <sheetView tabSelected="1" workbookViewId="0">
      <pane xSplit="13" ySplit="22" topLeftCell="N47" activePane="bottomRight" state="frozen"/>
      <selection pane="topRight" activeCell="N1" sqref="N1"/>
      <selection pane="bottomLeft" activeCell="A23" sqref="A23"/>
      <selection pane="bottomRight" activeCell="E15" sqref="E15"/>
    </sheetView>
  </sheetViews>
  <sheetFormatPr defaultRowHeight="12.75" x14ac:dyDescent="0.2"/>
  <cols>
    <col min="1" max="1" width="16.42578125" customWidth="1"/>
    <col min="2" max="2" width="5.5703125" customWidth="1"/>
    <col min="3" max="3" width="13.7109375" customWidth="1"/>
    <col min="5" max="5" width="10.85546875" customWidth="1"/>
    <col min="6" max="6" width="18.5703125" customWidth="1"/>
    <col min="17" max="17" width="11.7109375" customWidth="1"/>
  </cols>
  <sheetData>
    <row r="1" spans="1:15" ht="20.25" x14ac:dyDescent="0.3">
      <c r="A1" s="1" t="s">
        <v>48</v>
      </c>
      <c r="D1" s="3"/>
      <c r="F1" s="53" t="s">
        <v>36</v>
      </c>
      <c r="G1" s="29"/>
      <c r="H1" s="30"/>
      <c r="I1" s="31"/>
      <c r="J1" s="32"/>
      <c r="K1" s="33"/>
      <c r="L1" s="34"/>
      <c r="M1" s="35"/>
      <c r="N1" s="35"/>
      <c r="O1" s="31"/>
    </row>
    <row r="2" spans="1:15" ht="12.95" customHeight="1" x14ac:dyDescent="0.2">
      <c r="A2" t="s">
        <v>23</v>
      </c>
      <c r="B2" s="46" t="s">
        <v>55</v>
      </c>
      <c r="C2" s="52" t="s">
        <v>57</v>
      </c>
      <c r="D2" s="45"/>
      <c r="E2" s="57" t="s">
        <v>50</v>
      </c>
      <c r="F2" s="58" t="s">
        <v>54</v>
      </c>
    </row>
    <row r="3" spans="1:15" ht="12.95" customHeight="1" thickBot="1" x14ac:dyDescent="0.25">
      <c r="E3" s="54" t="s">
        <v>32</v>
      </c>
      <c r="F3" s="59">
        <v>1</v>
      </c>
    </row>
    <row r="4" spans="1:15" ht="12.95" customHeight="1" thickTop="1" thickBot="1" x14ac:dyDescent="0.25">
      <c r="A4" s="5" t="s">
        <v>0</v>
      </c>
      <c r="C4" s="26" t="s">
        <v>35</v>
      </c>
      <c r="D4" s="27" t="s">
        <v>35</v>
      </c>
      <c r="E4" s="55" t="s">
        <v>29</v>
      </c>
      <c r="F4" s="60">
        <f ca="1">NOW()+15018.5+$C$5/24</f>
        <v>60544.742817245366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/>
      <c r="E5" s="54" t="s">
        <v>33</v>
      </c>
      <c r="F5" s="60">
        <f ca="1">ROUND(2*($F$4-$C$7)/$C$8,0)/2+$F$3</f>
        <v>10233</v>
      </c>
    </row>
    <row r="6" spans="1:15" ht="12.95" customHeight="1" x14ac:dyDescent="0.2">
      <c r="A6" s="5" t="s">
        <v>1</v>
      </c>
      <c r="E6" s="54" t="s">
        <v>34</v>
      </c>
      <c r="F6" s="60">
        <f ca="1">ROUND(2*($F$4-$C$15)/$C$16,0)/2+$F$3</f>
        <v>834</v>
      </c>
    </row>
    <row r="7" spans="1:15" ht="12.95" customHeight="1" x14ac:dyDescent="0.2">
      <c r="A7" t="s">
        <v>2</v>
      </c>
      <c r="C7" s="50">
        <v>57149.035000000003</v>
      </c>
      <c r="D7" s="28" t="s">
        <v>56</v>
      </c>
      <c r="E7" s="54" t="s">
        <v>51</v>
      </c>
      <c r="F7" s="61">
        <f ca="1">+$C$15+$C$16*$F$6-15018.5-$C$5/24</f>
        <v>45527.028819912615</v>
      </c>
    </row>
    <row r="8" spans="1:15" ht="12.95" customHeight="1" x14ac:dyDescent="0.2">
      <c r="A8" t="s">
        <v>3</v>
      </c>
      <c r="C8" s="50">
        <v>0.331876</v>
      </c>
      <c r="D8" s="28" t="s">
        <v>56</v>
      </c>
      <c r="E8" s="56" t="s">
        <v>52</v>
      </c>
      <c r="F8" s="62">
        <f ca="1">+($C$15+$C$16*$F$6)-($C$16/2)-15018.5-$C$5/24</f>
        <v>45526.862881676207</v>
      </c>
    </row>
    <row r="9" spans="1:15" ht="12.95" customHeight="1" x14ac:dyDescent="0.2">
      <c r="A9" s="24" t="s">
        <v>30</v>
      </c>
      <c r="B9" s="38">
        <v>22</v>
      </c>
      <c r="C9" s="22" t="str">
        <f>"F"&amp;B9</f>
        <v>F22</v>
      </c>
      <c r="D9" s="23" t="str">
        <f>"G"&amp;B9</f>
        <v>G22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INTERCEPT(INDIRECT($D$9):G991,INDIRECT($C$9):F991)</f>
        <v>6.0402545513160372E-3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SLOPE(INDIRECT($D$9):G991,INDIRECT($C$9):F991)</f>
        <v>4.7281586258325947E-7</v>
      </c>
      <c r="D12" s="3"/>
      <c r="E12" s="10" t="s">
        <v>44</v>
      </c>
      <c r="F12" s="38">
        <v>0</v>
      </c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</row>
    <row r="15" spans="1:15" ht="12.95" customHeight="1" x14ac:dyDescent="0.2">
      <c r="A15" s="12" t="s">
        <v>17</v>
      </c>
      <c r="B15" s="10"/>
      <c r="C15" s="13">
        <f ca="1">(C7+C11)+(C8+C12)*INT(MAX(F21:F3532))</f>
        <v>60268.348008250847</v>
      </c>
      <c r="E15" s="14"/>
      <c r="F15" s="36"/>
    </row>
    <row r="16" spans="1:15" ht="12.95" customHeight="1" x14ac:dyDescent="0.2">
      <c r="A16" s="16" t="s">
        <v>4</v>
      </c>
      <c r="B16" s="10"/>
      <c r="C16" s="17">
        <f ca="1">+C8+C12</f>
        <v>0.33187647281586258</v>
      </c>
      <c r="E16" s="14"/>
      <c r="F16" s="37"/>
    </row>
    <row r="17" spans="1:19" ht="12.95" customHeight="1" thickBot="1" x14ac:dyDescent="0.25">
      <c r="A17" s="14" t="s">
        <v>27</v>
      </c>
      <c r="B17" s="10"/>
      <c r="C17" s="10">
        <f>COUNT(C21:C2190)</f>
        <v>45</v>
      </c>
      <c r="E17" s="14"/>
      <c r="F17" s="15"/>
    </row>
    <row r="18" spans="1:19" ht="12.95" customHeight="1" thickTop="1" thickBot="1" x14ac:dyDescent="0.25">
      <c r="A18" s="16" t="s">
        <v>5</v>
      </c>
      <c r="B18" s="10"/>
      <c r="C18" s="19">
        <f ca="1">+C15</f>
        <v>60268.348008250847</v>
      </c>
      <c r="D18" s="20">
        <f ca="1">+C16</f>
        <v>0.33187647281586258</v>
      </c>
      <c r="E18" s="14"/>
      <c r="F18" s="23"/>
      <c r="R18" s="46" t="s">
        <v>46</v>
      </c>
      <c r="S18">
        <f ca="1">SUM(S22:S37)</f>
        <v>4.8330806373785153E-2</v>
      </c>
    </row>
    <row r="19" spans="1:19" ht="12.95" customHeight="1" thickTop="1" x14ac:dyDescent="0.2">
      <c r="E19" s="14"/>
      <c r="F19" s="18"/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31</v>
      </c>
      <c r="S20" s="4" t="s">
        <v>47</v>
      </c>
    </row>
    <row r="21" spans="1:19" ht="12.95" customHeight="1" x14ac:dyDescent="0.2">
      <c r="A21" s="39" t="s">
        <v>41</v>
      </c>
      <c r="B21" s="40" t="s">
        <v>42</v>
      </c>
      <c r="C21" s="39">
        <v>55829.318399999996</v>
      </c>
      <c r="D21" s="39">
        <v>1.1000000000000001E-3</v>
      </c>
      <c r="E21">
        <f>+(C21-C$7)/C$8</f>
        <v>-3976.5352119466515</v>
      </c>
      <c r="F21">
        <f>ROUND(2*E21,0)/2</f>
        <v>-3976.5</v>
      </c>
      <c r="G21">
        <f>+C21-(C$7+F21*C$8)</f>
        <v>-1.1686000005283859E-2</v>
      </c>
      <c r="K21">
        <f>+G21</f>
        <v>-1.1686000005283859E-2</v>
      </c>
      <c r="O21">
        <f ca="1">+C$11+C$12*$F21</f>
        <v>4.1601022737537061E-3</v>
      </c>
      <c r="Q21" s="2">
        <f>+C21-15018.5</f>
        <v>40810.818399999996</v>
      </c>
    </row>
    <row r="22" spans="1:19" ht="12.95" customHeight="1" x14ac:dyDescent="0.2">
      <c r="A22" s="39" t="s">
        <v>41</v>
      </c>
      <c r="B22" s="40" t="s">
        <v>42</v>
      </c>
      <c r="C22" s="39">
        <v>55831.304799999998</v>
      </c>
      <c r="D22" s="39">
        <v>8.9999999999999998E-4</v>
      </c>
      <c r="E22">
        <f>+(C22-C$7)/C$8</f>
        <v>-3970.549843917624</v>
      </c>
      <c r="F22">
        <f>ROUND(2*E22,0)/2</f>
        <v>-3970.5</v>
      </c>
      <c r="G22">
        <f>+C22-(C$7+F22*C$8)</f>
        <v>-1.6542000004847068E-2</v>
      </c>
      <c r="K22">
        <f>+G22</f>
        <v>-1.6542000004847068E-2</v>
      </c>
      <c r="O22">
        <f ca="1">+C$11+C$12*$F22</f>
        <v>4.1629391689292057E-3</v>
      </c>
      <c r="Q22" s="2">
        <f>+C22-15018.5</f>
        <v>40812.804799999998</v>
      </c>
      <c r="S22">
        <f ca="1">(O22-G22)^2</f>
        <v>4.2869450618977529E-4</v>
      </c>
    </row>
    <row r="23" spans="1:19" ht="12.95" customHeight="1" x14ac:dyDescent="0.2">
      <c r="A23" s="39" t="s">
        <v>41</v>
      </c>
      <c r="B23" s="40" t="s">
        <v>42</v>
      </c>
      <c r="C23" s="39">
        <v>55831.469400000002</v>
      </c>
      <c r="D23" s="39">
        <v>8.0000000000000004E-4</v>
      </c>
      <c r="E23">
        <f>+(C23-C$7)/C$8</f>
        <v>-3970.0538755438829</v>
      </c>
      <c r="F23">
        <f>ROUND(2*E23,0)/2</f>
        <v>-3970</v>
      </c>
      <c r="G23">
        <f>+C23-(C$7+F23*C$8)</f>
        <v>-1.787999999942258E-2</v>
      </c>
      <c r="K23">
        <f>+G23</f>
        <v>-1.787999999942258E-2</v>
      </c>
      <c r="O23">
        <f ca="1">+C$11+C$12*$F23</f>
        <v>4.1631755768604967E-3</v>
      </c>
      <c r="Q23" s="2">
        <f>+C23-15018.5</f>
        <v>40812.969400000002</v>
      </c>
      <c r="S23">
        <f ca="1">(O23-G23)^2</f>
        <v>4.8590158948684265E-4</v>
      </c>
    </row>
    <row r="24" spans="1:19" ht="12.95" customHeight="1" x14ac:dyDescent="0.2">
      <c r="A24" s="39" t="s">
        <v>41</v>
      </c>
      <c r="B24" s="40" t="s">
        <v>42</v>
      </c>
      <c r="C24" s="39">
        <v>55831.639199999998</v>
      </c>
      <c r="D24" s="39">
        <v>3.0000000000000001E-3</v>
      </c>
      <c r="E24">
        <f>+(C24-C$7)/C$8</f>
        <v>-3969.5422386674713</v>
      </c>
      <c r="F24">
        <f>ROUND(2*E24,0)/2</f>
        <v>-3969.5</v>
      </c>
      <c r="G24">
        <f>+C24-(C$7+F24*C$8)</f>
        <v>-1.4018000008945819E-2</v>
      </c>
      <c r="K24">
        <f>+G24</f>
        <v>-1.4018000008945819E-2</v>
      </c>
      <c r="O24">
        <f ca="1">+C$11+C$12*$F24</f>
        <v>4.1634119847917886E-3</v>
      </c>
      <c r="Q24" s="2">
        <f>+C24-15018.5</f>
        <v>40813.139199999998</v>
      </c>
      <c r="S24">
        <f ca="1">(O24-G24)^2</f>
        <v>3.3056374208602574E-4</v>
      </c>
    </row>
    <row r="25" spans="1:19" ht="12.95" customHeight="1" x14ac:dyDescent="0.2">
      <c r="A25" s="39" t="s">
        <v>41</v>
      </c>
      <c r="B25" s="40" t="s">
        <v>42</v>
      </c>
      <c r="C25" s="39">
        <v>55832.299299999999</v>
      </c>
      <c r="D25" s="39">
        <v>5.0000000000000001E-4</v>
      </c>
      <c r="E25">
        <f>+(C25-C$7)/C$8</f>
        <v>-3967.5532427774369</v>
      </c>
      <c r="F25">
        <f>ROUND(2*E25,0)/2</f>
        <v>-3967.5</v>
      </c>
      <c r="G25">
        <f>+C25-(C$7+F25*C$8)</f>
        <v>-1.7670000001089647E-2</v>
      </c>
      <c r="K25">
        <f>+G25</f>
        <v>-1.7670000001089647E-2</v>
      </c>
      <c r="O25">
        <f ca="1">+C$11+C$12*$F25</f>
        <v>4.1643576165169552E-3</v>
      </c>
      <c r="Q25" s="2">
        <f>+C25-15018.5</f>
        <v>40813.799299999999</v>
      </c>
      <c r="S25">
        <f ca="1">(O25-G25)^2</f>
        <v>4.7673917257353549E-4</v>
      </c>
    </row>
    <row r="26" spans="1:19" ht="12.95" customHeight="1" x14ac:dyDescent="0.2">
      <c r="A26" s="39" t="s">
        <v>41</v>
      </c>
      <c r="B26" s="40" t="s">
        <v>42</v>
      </c>
      <c r="C26" s="39">
        <v>55832.465199999999</v>
      </c>
      <c r="D26" s="39">
        <v>5.0000000000000001E-4</v>
      </c>
      <c r="E26">
        <f>+(C26-C$7)/C$8</f>
        <v>-3967.0533572780337</v>
      </c>
      <c r="F26">
        <f>ROUND(2*E26,0)/2</f>
        <v>-3967</v>
      </c>
      <c r="G26">
        <f>+C26-(C$7+F26*C$8)</f>
        <v>-1.7708000006678049E-2</v>
      </c>
      <c r="K26">
        <f>+G26</f>
        <v>-1.7708000006678049E-2</v>
      </c>
      <c r="O26">
        <f ca="1">+C$11+C$12*$F26</f>
        <v>4.164594024448247E-3</v>
      </c>
      <c r="Q26" s="2">
        <f>+C26-15018.5</f>
        <v>40813.965199999999</v>
      </c>
      <c r="S26">
        <f ca="1">(O26-G26)^2</f>
        <v>4.7841036965046163E-4</v>
      </c>
    </row>
    <row r="27" spans="1:19" ht="12.95" customHeight="1" x14ac:dyDescent="0.2">
      <c r="A27" s="39" t="s">
        <v>41</v>
      </c>
      <c r="B27" s="40" t="s">
        <v>42</v>
      </c>
      <c r="C27" s="39">
        <v>55832.630299999997</v>
      </c>
      <c r="D27" s="39">
        <v>3.0000000000000001E-3</v>
      </c>
      <c r="E27">
        <f>+(C27-C$7)/C$8</f>
        <v>-3966.5558823175115</v>
      </c>
      <c r="F27">
        <f>ROUND(2*E27,0)/2</f>
        <v>-3966.5</v>
      </c>
      <c r="G27">
        <f>+C27-(C$7+F27*C$8)</f>
        <v>-1.8546000006608665E-2</v>
      </c>
      <c r="K27">
        <f>+G27</f>
        <v>-1.8546000006608665E-2</v>
      </c>
      <c r="O27">
        <f ca="1">+C$11+C$12*$F27</f>
        <v>4.164830432379538E-3</v>
      </c>
      <c r="Q27" s="2">
        <f>+C27-15018.5</f>
        <v>40814.130299999997</v>
      </c>
      <c r="S27">
        <f ca="1">(O27-G27)^2</f>
        <v>5.1578181922847302E-4</v>
      </c>
    </row>
    <row r="28" spans="1:19" ht="12.95" customHeight="1" x14ac:dyDescent="0.2">
      <c r="A28" s="39" t="s">
        <v>41</v>
      </c>
      <c r="B28" s="40" t="s">
        <v>42</v>
      </c>
      <c r="C28" s="39">
        <v>55834.290399999998</v>
      </c>
      <c r="D28" s="39">
        <v>1.2999999999999999E-3</v>
      </c>
      <c r="E28">
        <f>+(C28-C$7)/C$8</f>
        <v>-3961.55371283252</v>
      </c>
      <c r="F28">
        <f>ROUND(2*E28,0)/2</f>
        <v>-3961.5</v>
      </c>
      <c r="G28">
        <f>+C28-(C$7+F28*C$8)</f>
        <v>-1.7826000002969522E-2</v>
      </c>
      <c r="K28">
        <f>+G28</f>
        <v>-1.7826000002969522E-2</v>
      </c>
      <c r="O28">
        <f ca="1">+C$11+C$12*$F28</f>
        <v>4.1671945116924548E-3</v>
      </c>
      <c r="Q28" s="2">
        <f>+C28-15018.5</f>
        <v>40815.790399999998</v>
      </c>
      <c r="S28">
        <f ca="1">(O28-G28)^2</f>
        <v>4.8370060495975768E-4</v>
      </c>
    </row>
    <row r="29" spans="1:19" ht="12.95" customHeight="1" x14ac:dyDescent="0.2">
      <c r="A29" s="39" t="s">
        <v>41</v>
      </c>
      <c r="B29" s="40" t="s">
        <v>42</v>
      </c>
      <c r="C29" s="39">
        <v>55834.456400000003</v>
      </c>
      <c r="D29" s="39">
        <v>5.9999999999999995E-4</v>
      </c>
      <c r="E29">
        <f>+(C29-C$7)/C$8</f>
        <v>-3961.053526015743</v>
      </c>
      <c r="F29">
        <f>ROUND(2*E29,0)/2</f>
        <v>-3961</v>
      </c>
      <c r="G29">
        <f>+C29-(C$7+F29*C$8)</f>
        <v>-1.7764000003808178E-2</v>
      </c>
      <c r="K29">
        <f>+G29</f>
        <v>-1.7764000003808178E-2</v>
      </c>
      <c r="O29">
        <f ca="1">+C$11+C$12*$F29</f>
        <v>4.1674309196237467E-3</v>
      </c>
      <c r="Q29" s="2">
        <f>+C29-15018.5</f>
        <v>40815.956400000003</v>
      </c>
      <c r="S29">
        <f ca="1">(O29-G29)^2</f>
        <v>4.8098766234926603E-4</v>
      </c>
    </row>
    <row r="30" spans="1:19" ht="12.95" customHeight="1" x14ac:dyDescent="0.2">
      <c r="A30" s="39" t="s">
        <v>41</v>
      </c>
      <c r="B30" s="40" t="s">
        <v>42</v>
      </c>
      <c r="C30" s="39">
        <v>55834.623800000001</v>
      </c>
      <c r="D30" s="39">
        <v>2.5000000000000001E-3</v>
      </c>
      <c r="E30">
        <f>+(C30-C$7)/C$8</f>
        <v>-3960.5491207559517</v>
      </c>
      <c r="F30">
        <f>ROUND(2*E30,0)/2</f>
        <v>-3960.5</v>
      </c>
      <c r="G30">
        <f>+C30-(C$7+F30*C$8)</f>
        <v>-1.6302000003634021E-2</v>
      </c>
      <c r="K30">
        <f>+G30</f>
        <v>-1.6302000003634021E-2</v>
      </c>
      <c r="O30">
        <f ca="1">+C$11+C$12*$F30</f>
        <v>4.1676673275550385E-3</v>
      </c>
      <c r="Q30" s="2">
        <f>+C30-15018.5</f>
        <v>40816.123800000001</v>
      </c>
      <c r="S30">
        <f ca="1">(O30-G30)^2</f>
        <v>4.1900728064954863E-4</v>
      </c>
    </row>
    <row r="31" spans="1:19" ht="12.95" customHeight="1" x14ac:dyDescent="0.2">
      <c r="A31" s="39" t="s">
        <v>41</v>
      </c>
      <c r="B31" s="40" t="s">
        <v>42</v>
      </c>
      <c r="C31" s="39">
        <v>55839.265800000001</v>
      </c>
      <c r="D31" s="39">
        <v>1.2999999999999999E-3</v>
      </c>
      <c r="E31">
        <f>+(C31-C$7)/C$8</f>
        <v>-3946.5619689281611</v>
      </c>
      <c r="F31">
        <f>ROUND(2*E31,0)/2</f>
        <v>-3946.5</v>
      </c>
      <c r="G31">
        <f>+C31-(C$7+F31*C$8)</f>
        <v>-2.0565999999234919E-2</v>
      </c>
      <c r="K31">
        <f>+G31</f>
        <v>-2.0565999999234919E-2</v>
      </c>
      <c r="O31">
        <f ca="1">+C$11+C$12*$F31</f>
        <v>4.1742867496312036E-3</v>
      </c>
      <c r="Q31" s="2">
        <f>+C31-15018.5</f>
        <v>40820.765800000001</v>
      </c>
      <c r="S31">
        <f ca="1">(O31-G31)^2</f>
        <v>6.1208178841612058E-4</v>
      </c>
    </row>
    <row r="32" spans="1:19" ht="12.95" customHeight="1" x14ac:dyDescent="0.2">
      <c r="A32" s="39" t="s">
        <v>41</v>
      </c>
      <c r="B32" s="40" t="s">
        <v>42</v>
      </c>
      <c r="C32" s="39">
        <v>55839.436600000001</v>
      </c>
      <c r="D32" s="39">
        <v>6.9999999999999999E-4</v>
      </c>
      <c r="E32">
        <f>+(C32-C$7)/C$8</f>
        <v>-3946.047318878143</v>
      </c>
      <c r="F32">
        <f>ROUND(2*E32,0)/2</f>
        <v>-3946</v>
      </c>
      <c r="G32">
        <f>+C32-(C$7+F32*C$8)</f>
        <v>-1.5704000004916452E-2</v>
      </c>
      <c r="K32">
        <f>+G32</f>
        <v>-1.5704000004916452E-2</v>
      </c>
      <c r="O32">
        <f ca="1">+C$11+C$12*$F32</f>
        <v>4.1745231575624955E-3</v>
      </c>
      <c r="Q32" s="2">
        <f>+C32-15018.5</f>
        <v>40820.936600000001</v>
      </c>
      <c r="S32">
        <f ca="1">(O32-G32)^2</f>
        <v>3.9515568312121206E-4</v>
      </c>
    </row>
    <row r="33" spans="1:19" ht="12.95" customHeight="1" x14ac:dyDescent="0.2">
      <c r="A33" s="39" t="s">
        <v>41</v>
      </c>
      <c r="B33" s="40" t="s">
        <v>42</v>
      </c>
      <c r="C33" s="39">
        <v>55851.382400000002</v>
      </c>
      <c r="D33" s="39">
        <v>1E-3</v>
      </c>
      <c r="E33">
        <f>+(C33-C$7)/C$8</f>
        <v>-3910.0525497474996</v>
      </c>
      <c r="F33" s="43">
        <f>ROUND(2*E33,0)/2-0.5</f>
        <v>-3910.5</v>
      </c>
      <c r="G33">
        <f>+C33-(C$7+F33*C$8)</f>
        <v>0.14849799999501556</v>
      </c>
      <c r="K33">
        <f>+G33</f>
        <v>0.14849799999501556</v>
      </c>
      <c r="O33">
        <f ca="1">+C$11+C$12*$F33</f>
        <v>4.1913081206842008E-3</v>
      </c>
      <c r="Q33" s="2">
        <f>+C33-15018.5</f>
        <v>40832.882400000002</v>
      </c>
      <c r="S33">
        <f ca="1">(O33-G33)^2</f>
        <v>2.0824421319713217E-2</v>
      </c>
    </row>
    <row r="34" spans="1:19" ht="12.95" customHeight="1" x14ac:dyDescent="0.2">
      <c r="A34" s="39" t="s">
        <v>41</v>
      </c>
      <c r="B34" s="40" t="s">
        <v>42</v>
      </c>
      <c r="C34" s="39">
        <v>55851.5504</v>
      </c>
      <c r="D34" s="39">
        <v>6.9999999999999999E-4</v>
      </c>
      <c r="E34">
        <f>+(C34-C$7)/C$8</f>
        <v>-3909.5463365835535</v>
      </c>
      <c r="F34" s="43">
        <f>ROUND(2*E34,0)/2-0.5</f>
        <v>-3910</v>
      </c>
      <c r="G34">
        <f>+C34-(C$7+F34*C$8)</f>
        <v>0.15055999999458436</v>
      </c>
      <c r="K34">
        <f>+G34</f>
        <v>0.15055999999458436</v>
      </c>
      <c r="O34">
        <f ca="1">+C$11+C$12*$F34</f>
        <v>4.1915445286154927E-3</v>
      </c>
      <c r="Q34" s="2">
        <f>+C34-15018.5</f>
        <v>40833.0504</v>
      </c>
      <c r="S34">
        <f ca="1">(O34-G34)^2</f>
        <v>2.1423724755493308E-2</v>
      </c>
    </row>
    <row r="35" spans="1:19" ht="12.95" customHeight="1" x14ac:dyDescent="0.2">
      <c r="A35" s="41" t="s">
        <v>43</v>
      </c>
      <c r="B35" s="42"/>
      <c r="C35" s="41">
        <v>56933.303399999997</v>
      </c>
      <c r="D35" s="41">
        <v>5.0000000000000001E-4</v>
      </c>
      <c r="E35">
        <f>+(C35-C$7)/C$8</f>
        <v>-650.03676071787788</v>
      </c>
      <c r="F35" s="44">
        <f>ROUND(2*E35,0)/2-F$12</f>
        <v>-650</v>
      </c>
      <c r="G35">
        <f>+C35-(C$7+F35*C$8)</f>
        <v>-1.2200000004668254E-2</v>
      </c>
      <c r="K35">
        <f>+G35</f>
        <v>-1.2200000004668254E-2</v>
      </c>
      <c r="O35">
        <f ca="1">+C$11+C$12*$F35</f>
        <v>5.7329242406369187E-3</v>
      </c>
      <c r="Q35" s="2">
        <f>+C35-15018.5</f>
        <v>41914.803399999997</v>
      </c>
      <c r="S35">
        <f ca="1">(O35-G35)^2</f>
        <v>3.2158977198785418E-4</v>
      </c>
    </row>
    <row r="36" spans="1:19" ht="12.95" customHeight="1" x14ac:dyDescent="0.2">
      <c r="A36" s="41" t="s">
        <v>43</v>
      </c>
      <c r="B36" s="42"/>
      <c r="C36" s="41">
        <v>56933.4689</v>
      </c>
      <c r="D36" s="41">
        <v>8.0000000000000004E-4</v>
      </c>
      <c r="E36">
        <f>+(C36-C$7)/C$8</f>
        <v>-649.53808048790404</v>
      </c>
      <c r="F36" s="44">
        <f>ROUND(2*E36,0)/2-F$12</f>
        <v>-649.5</v>
      </c>
      <c r="G36">
        <f>+C36-(C$7+F36*C$8)</f>
        <v>-1.2638000000151806E-2</v>
      </c>
      <c r="K36">
        <f>+G36</f>
        <v>-1.2638000000151806E-2</v>
      </c>
      <c r="O36">
        <f ca="1">+C$11+C$12*$F36</f>
        <v>5.7331606485682106E-3</v>
      </c>
      <c r="Q36" s="2">
        <f>+C36-15018.5</f>
        <v>41914.9689</v>
      </c>
      <c r="S36">
        <f ca="1">(O36-G36)^2</f>
        <v>3.3749954358107886E-4</v>
      </c>
    </row>
    <row r="37" spans="1:19" ht="12.95" customHeight="1" x14ac:dyDescent="0.2">
      <c r="A37" s="41" t="s">
        <v>43</v>
      </c>
      <c r="B37" s="42"/>
      <c r="C37" s="41">
        <v>56935.294800000003</v>
      </c>
      <c r="D37" s="41">
        <v>1.1000000000000001E-3</v>
      </c>
      <c r="E37">
        <f>+(C37-C$7)/C$8</f>
        <v>-644.0363268208614</v>
      </c>
      <c r="F37" s="44">
        <f>ROUND(2*E37,0)/2-F$12</f>
        <v>-644</v>
      </c>
      <c r="G37">
        <f>+C37-(C$7+F37*C$8)</f>
        <v>-1.2055999999574851E-2</v>
      </c>
      <c r="K37">
        <f>+G37</f>
        <v>-1.2055999999574851E-2</v>
      </c>
      <c r="O37">
        <f ca="1">+C$11+C$12*$F37</f>
        <v>5.7357611358124184E-3</v>
      </c>
      <c r="Q37" s="2">
        <f>+C37-15018.5</f>
        <v>41916.794800000003</v>
      </c>
      <c r="S37">
        <f ca="1">(O37-G37)^2</f>
        <v>3.1654676429867693E-4</v>
      </c>
    </row>
    <row r="38" spans="1:19" ht="12.95" customHeight="1" x14ac:dyDescent="0.2">
      <c r="A38" s="63" t="s">
        <v>56</v>
      </c>
      <c r="C38" s="8">
        <v>57149.035000000003</v>
      </c>
      <c r="D38" s="8"/>
      <c r="E38">
        <f>+(C38-C$7)/C$8</f>
        <v>0</v>
      </c>
      <c r="F38" s="67">
        <f>ROUND(2*E38,0)/2-F$12</f>
        <v>0</v>
      </c>
      <c r="G38">
        <f>+C38-(C$7+F38*C$8)</f>
        <v>0</v>
      </c>
      <c r="H38">
        <f>+G38</f>
        <v>0</v>
      </c>
      <c r="O38">
        <f ca="1">+C$11+C$12*$F38</f>
        <v>6.0402545513160372E-3</v>
      </c>
      <c r="Q38" s="2">
        <f>+C38-15018.5</f>
        <v>42130.535000000003</v>
      </c>
      <c r="S38">
        <f ca="1">(O38-G38)^2</f>
        <v>3.6484675044694105E-5</v>
      </c>
    </row>
    <row r="39" spans="1:19" ht="12.95" customHeight="1" x14ac:dyDescent="0.2">
      <c r="A39" s="63" t="s">
        <v>53</v>
      </c>
      <c r="B39" s="64" t="s">
        <v>42</v>
      </c>
      <c r="C39" s="63">
        <v>58642.648099999999</v>
      </c>
      <c r="D39" s="63">
        <v>3.5000000000000001E-3</v>
      </c>
      <c r="E39">
        <f>+(C39-C$7)/C$8</f>
        <v>4500.5155540020824</v>
      </c>
      <c r="F39" s="67">
        <f>ROUND(2*E39,0)/2-F$12</f>
        <v>4500.5</v>
      </c>
      <c r="G39">
        <f>+C39-(C$7+F39*C$8)</f>
        <v>5.1619999940157868E-3</v>
      </c>
      <c r="K39">
        <f>+G39</f>
        <v>5.1619999940157868E-3</v>
      </c>
      <c r="O39">
        <f ca="1">+C$11+C$12*$F39</f>
        <v>8.1681623408719969E-3</v>
      </c>
      <c r="Q39" s="2">
        <f>+C39-15018.5</f>
        <v>43624.148099999999</v>
      </c>
      <c r="S39">
        <f ca="1">(O39-G39)^2</f>
        <v>9.0370120556560374E-6</v>
      </c>
    </row>
    <row r="40" spans="1:19" ht="12.95" customHeight="1" x14ac:dyDescent="0.2">
      <c r="A40" s="63" t="s">
        <v>53</v>
      </c>
      <c r="B40" s="64" t="s">
        <v>42</v>
      </c>
      <c r="C40" s="63">
        <v>58709.521800000002</v>
      </c>
      <c r="D40" s="63">
        <v>3.5000000000000001E-3</v>
      </c>
      <c r="E40">
        <f>+(C40-C$7)/C$8</f>
        <v>4702.0176210391792</v>
      </c>
      <c r="F40" s="67">
        <f>ROUND(2*E40,0)/2-F$12</f>
        <v>4702</v>
      </c>
      <c r="G40">
        <f>+C40-(C$7+F40*C$8)</f>
        <v>5.8480000006966293E-3</v>
      </c>
      <c r="K40">
        <f>+G40</f>
        <v>5.8480000006966293E-3</v>
      </c>
      <c r="O40">
        <f ca="1">+C$11+C$12*$F40</f>
        <v>8.2634347371825234E-3</v>
      </c>
      <c r="Q40" s="2">
        <f>+C40-15018.5</f>
        <v>43691.021800000002</v>
      </c>
      <c r="S40">
        <f ca="1">(O40-G40)^2</f>
        <v>5.8343249662226811E-6</v>
      </c>
    </row>
    <row r="41" spans="1:19" ht="12.95" customHeight="1" x14ac:dyDescent="0.2">
      <c r="A41" s="63" t="s">
        <v>53</v>
      </c>
      <c r="B41" s="64" t="s">
        <v>42</v>
      </c>
      <c r="C41" s="63">
        <v>58725.451999999997</v>
      </c>
      <c r="D41" s="63">
        <v>3.5000000000000001E-3</v>
      </c>
      <c r="E41">
        <f>+(C41-C$7)/C$8</f>
        <v>4750.0180790415516</v>
      </c>
      <c r="F41" s="67">
        <f>ROUND(2*E41,0)/2-F$12</f>
        <v>4750</v>
      </c>
      <c r="G41">
        <f>+C41-(C$7+F41*C$8)</f>
        <v>5.9999999939464033E-3</v>
      </c>
      <c r="K41">
        <f>+G41</f>
        <v>5.9999999939464033E-3</v>
      </c>
      <c r="O41">
        <f ca="1">+C$11+C$12*$F41</f>
        <v>8.2861298985865191E-3</v>
      </c>
      <c r="Q41" s="2">
        <f>+C41-15018.5</f>
        <v>43706.951999999997</v>
      </c>
      <c r="S41">
        <f ca="1">(O41-G41)^2</f>
        <v>5.226389940889825E-6</v>
      </c>
    </row>
    <row r="42" spans="1:19" ht="12.95" customHeight="1" x14ac:dyDescent="0.2">
      <c r="A42" s="63" t="s">
        <v>53</v>
      </c>
      <c r="B42" s="64" t="s">
        <v>42</v>
      </c>
      <c r="C42" s="63">
        <v>58725.619100000004</v>
      </c>
      <c r="D42" s="63">
        <v>3.5000000000000001E-3</v>
      </c>
      <c r="E42">
        <f>+(C42-C$7)/C$8</f>
        <v>4750.5215803492874</v>
      </c>
      <c r="F42" s="67">
        <f>ROUND(2*E42,0)/2-F$12</f>
        <v>4750.5</v>
      </c>
      <c r="G42">
        <f>+C42-(C$7+F42*C$8)</f>
        <v>7.162000001699198E-3</v>
      </c>
      <c r="K42">
        <f>+G42</f>
        <v>7.162000001699198E-3</v>
      </c>
      <c r="O42">
        <f ca="1">+C$11+C$12*$F42</f>
        <v>8.286366306517811E-3</v>
      </c>
      <c r="Q42" s="2">
        <f>+C42-15018.5</f>
        <v>43707.119100000004</v>
      </c>
      <c r="S42">
        <f ca="1">(O42-G42)^2</f>
        <v>1.2641995874114621E-6</v>
      </c>
    </row>
    <row r="43" spans="1:19" ht="12.95" customHeight="1" x14ac:dyDescent="0.2">
      <c r="A43" s="63" t="s">
        <v>53</v>
      </c>
      <c r="B43" s="64" t="s">
        <v>42</v>
      </c>
      <c r="C43" s="63">
        <v>58750.340700000001</v>
      </c>
      <c r="D43" s="63">
        <v>3.5000000000000001E-3</v>
      </c>
      <c r="E43">
        <f>+(C43-C$7)/C$8</f>
        <v>4825.0120526943711</v>
      </c>
      <c r="F43" s="67">
        <f>ROUND(2*E43,0)/2-F$12</f>
        <v>4825</v>
      </c>
      <c r="G43">
        <f>+C43-(C$7+F43*C$8)</f>
        <v>4.0000000008149073E-3</v>
      </c>
      <c r="K43">
        <f>+G43</f>
        <v>4.0000000008149073E-3</v>
      </c>
      <c r="O43">
        <f ca="1">+C$11+C$12*$F43</f>
        <v>8.3215910882802648E-3</v>
      </c>
      <c r="Q43" s="2">
        <f>+C43-15018.5</f>
        <v>43731.840700000001</v>
      </c>
      <c r="S43">
        <f ca="1">(O43-G43)^2</f>
        <v>1.8676149527260012E-5</v>
      </c>
    </row>
    <row r="44" spans="1:19" ht="12.95" customHeight="1" x14ac:dyDescent="0.2">
      <c r="A44" s="63" t="s">
        <v>53</v>
      </c>
      <c r="B44" s="64" t="s">
        <v>42</v>
      </c>
      <c r="C44" s="63">
        <v>58750.505499999999</v>
      </c>
      <c r="D44" s="63">
        <v>3.5000000000000001E-3</v>
      </c>
      <c r="E44">
        <f>+(C44-C$7)/C$8</f>
        <v>4825.5086237028163</v>
      </c>
      <c r="F44" s="67">
        <f>ROUND(2*E44,0)/2-F$12</f>
        <v>4825.5</v>
      </c>
      <c r="G44">
        <f>+C44-(C$7+F44*C$8)</f>
        <v>2.861999993911013E-3</v>
      </c>
      <c r="K44">
        <f>+G44</f>
        <v>2.861999993911013E-3</v>
      </c>
      <c r="O44">
        <f ca="1">+C$11+C$12*$F44</f>
        <v>8.3218274962115549E-3</v>
      </c>
      <c r="Q44" s="2">
        <f>+C44-15018.5</f>
        <v>43732.005499999999</v>
      </c>
      <c r="S44">
        <f ca="1">(O44-G44)^2</f>
        <v>2.9809716354877373E-5</v>
      </c>
    </row>
    <row r="45" spans="1:19" ht="12.95" customHeight="1" x14ac:dyDescent="0.2">
      <c r="A45" s="63" t="s">
        <v>53</v>
      </c>
      <c r="B45" s="64" t="s">
        <v>42</v>
      </c>
      <c r="C45" s="63">
        <v>59063.467400000001</v>
      </c>
      <c r="D45" s="63">
        <v>3.5000000000000001E-3</v>
      </c>
      <c r="E45">
        <f>+(C45-C$7)/C$8</f>
        <v>5768.517157010443</v>
      </c>
      <c r="F45" s="67">
        <f>ROUND(2*E45,0)/2-F$12</f>
        <v>5768.5</v>
      </c>
      <c r="G45">
        <f>+C45-(C$7+F45*C$8)</f>
        <v>5.6939999994938262E-3</v>
      </c>
      <c r="K45">
        <f>+G45</f>
        <v>5.6939999994938262E-3</v>
      </c>
      <c r="O45">
        <f ca="1">+C$11+C$12*$F45</f>
        <v>8.7676928546275689E-3</v>
      </c>
      <c r="Q45" s="2">
        <f>+C45-15018.5</f>
        <v>44044.967400000001</v>
      </c>
      <c r="S45">
        <f ca="1">(O45-G45)^2</f>
        <v>9.4475877677002194E-6</v>
      </c>
    </row>
    <row r="46" spans="1:19" ht="12.95" customHeight="1" x14ac:dyDescent="0.2">
      <c r="A46" s="63" t="s">
        <v>53</v>
      </c>
      <c r="B46" s="64" t="s">
        <v>42</v>
      </c>
      <c r="C46" s="63">
        <v>59063.633500000004</v>
      </c>
      <c r="D46" s="63">
        <v>3.5000000000000001E-3</v>
      </c>
      <c r="E46">
        <f>+(C46-C$7)/C$8</f>
        <v>5769.0176451445723</v>
      </c>
      <c r="F46" s="67">
        <f>ROUND(2*E46,0)/2-F$12</f>
        <v>5769</v>
      </c>
      <c r="G46">
        <f>+C46-(C$7+F46*C$8)</f>
        <v>5.8560000034049153E-3</v>
      </c>
      <c r="K46">
        <f>+G46</f>
        <v>5.8560000034049153E-3</v>
      </c>
      <c r="O46">
        <f ca="1">+C$11+C$12*$F46</f>
        <v>8.7679292625588608E-3</v>
      </c>
      <c r="Q46" s="2">
        <f>+C46-15018.5</f>
        <v>44045.133500000004</v>
      </c>
      <c r="S46">
        <f ca="1">(O46-G46)^2</f>
        <v>8.4793320103168455E-6</v>
      </c>
    </row>
    <row r="47" spans="1:19" ht="12.95" customHeight="1" x14ac:dyDescent="0.2">
      <c r="A47" s="63" t="s">
        <v>53</v>
      </c>
      <c r="B47" s="64" t="s">
        <v>42</v>
      </c>
      <c r="C47" s="63">
        <v>59085.372300000003</v>
      </c>
      <c r="D47" s="63">
        <v>3.5000000000000001E-3</v>
      </c>
      <c r="E47">
        <f>+(C47-C$7)/C$8</f>
        <v>5834.5204232906244</v>
      </c>
      <c r="F47" s="67">
        <f>ROUND(2*E47,0)/2-F$12</f>
        <v>5834.5</v>
      </c>
      <c r="G47">
        <f>+C47-(C$7+F47*C$8)</f>
        <v>6.7780000026687048E-3</v>
      </c>
      <c r="K47">
        <f>+G47</f>
        <v>6.7780000026687048E-3</v>
      </c>
      <c r="O47">
        <f ca="1">+C$11+C$12*$F47</f>
        <v>8.7988987015580646E-3</v>
      </c>
      <c r="Q47" s="2">
        <f>+C47-15018.5</f>
        <v>44066.872300000003</v>
      </c>
      <c r="S47">
        <f ca="1">(O47-G47)^2</f>
        <v>4.0840315511727066E-6</v>
      </c>
    </row>
    <row r="48" spans="1:19" ht="12.95" customHeight="1" x14ac:dyDescent="0.2">
      <c r="A48" s="63" t="s">
        <v>53</v>
      </c>
      <c r="B48" s="64" t="s">
        <v>42</v>
      </c>
      <c r="C48" s="63">
        <v>59087.363400000002</v>
      </c>
      <c r="D48" s="63">
        <v>3.5000000000000001E-3</v>
      </c>
      <c r="E48">
        <f>+(C48-C$7)/C$8</f>
        <v>5840.5199532355409</v>
      </c>
      <c r="F48" s="67">
        <f>ROUND(2*E48,0)/2-F$12</f>
        <v>5840.5</v>
      </c>
      <c r="G48">
        <f>+C48-(C$7+F48*C$8)</f>
        <v>6.6220000007888302E-3</v>
      </c>
      <c r="K48">
        <f>+G48</f>
        <v>6.6220000007888302E-3</v>
      </c>
      <c r="O48">
        <f ca="1">+C$11+C$12*$F48</f>
        <v>8.8017355967335634E-3</v>
      </c>
      <c r="Q48" s="2">
        <f>+C48-15018.5</f>
        <v>44068.863400000002</v>
      </c>
      <c r="S48">
        <f ca="1">(O48-G48)^2</f>
        <v>4.7512472682285408E-6</v>
      </c>
    </row>
    <row r="49" spans="1:19" ht="12.95" customHeight="1" x14ac:dyDescent="0.2">
      <c r="A49" s="63" t="s">
        <v>53</v>
      </c>
      <c r="B49" s="64" t="s">
        <v>42</v>
      </c>
      <c r="C49" s="63">
        <v>59087.528599999998</v>
      </c>
      <c r="D49" s="63">
        <v>3.5000000000000001E-3</v>
      </c>
      <c r="E49">
        <f>+(C49-C$7)/C$8</f>
        <v>5841.0177295134154</v>
      </c>
      <c r="F49" s="67">
        <f>ROUND(2*E49,0)/2-F$12</f>
        <v>5841</v>
      </c>
      <c r="G49">
        <f>+C49-(C$7+F49*C$8)</f>
        <v>5.8839999910560437E-3</v>
      </c>
      <c r="K49">
        <f>+G49</f>
        <v>5.8839999910560437E-3</v>
      </c>
      <c r="O49">
        <f ca="1">+C$11+C$12*$F49</f>
        <v>8.8019720046648552E-3</v>
      </c>
      <c r="Q49" s="2">
        <f>+C49-15018.5</f>
        <v>44069.028599999998</v>
      </c>
      <c r="S49">
        <f ca="1">(O49-G49)^2</f>
        <v>8.5145606722042631E-6</v>
      </c>
    </row>
    <row r="50" spans="1:19" ht="12.95" customHeight="1" x14ac:dyDescent="0.2">
      <c r="A50" s="63" t="s">
        <v>53</v>
      </c>
      <c r="B50" s="64" t="s">
        <v>42</v>
      </c>
      <c r="C50" s="63">
        <v>59105.451099999998</v>
      </c>
      <c r="D50" s="63">
        <v>3.5000000000000001E-3</v>
      </c>
      <c r="E50">
        <f>+(C50-C$7)/C$8</f>
        <v>5895.0213332690373</v>
      </c>
      <c r="F50" s="67">
        <f>ROUND(2*E50,0)/2-F$12</f>
        <v>5895</v>
      </c>
      <c r="G50">
        <f>+C50-(C$7+F50*C$8)</f>
        <v>7.0799999957671389E-3</v>
      </c>
      <c r="K50">
        <f>+G50</f>
        <v>7.0799999957671389E-3</v>
      </c>
      <c r="O50">
        <f ca="1">+C$11+C$12*$F50</f>
        <v>8.8275040612443515E-3</v>
      </c>
      <c r="Q50" s="2">
        <f>+C50-15018.5</f>
        <v>44086.951099999998</v>
      </c>
      <c r="S50">
        <f ca="1">(O50-G50)^2</f>
        <v>3.0537704588593862E-6</v>
      </c>
    </row>
    <row r="51" spans="1:19" ht="12.95" customHeight="1" x14ac:dyDescent="0.2">
      <c r="A51" s="63" t="s">
        <v>53</v>
      </c>
      <c r="B51" s="64" t="s">
        <v>42</v>
      </c>
      <c r="C51" s="63">
        <v>59178.298199999997</v>
      </c>
      <c r="D51" s="63">
        <v>3.5000000000000001E-3</v>
      </c>
      <c r="E51">
        <f>+(C51-C$7)/C$8</f>
        <v>6114.5222914582373</v>
      </c>
      <c r="F51" s="67">
        <f>ROUND(2*E51,0)/2-F$12</f>
        <v>6114.5</v>
      </c>
      <c r="G51">
        <f>+C51-(C$7+F51*C$8)</f>
        <v>7.3979999942821451E-3</v>
      </c>
      <c r="K51">
        <f>+G51</f>
        <v>7.3979999942821451E-3</v>
      </c>
      <c r="O51">
        <f ca="1">+C$11+C$12*$F51</f>
        <v>8.9312871430813762E-3</v>
      </c>
      <c r="Q51" s="2">
        <f>+C51-15018.5</f>
        <v>44159.798199999997</v>
      </c>
      <c r="S51">
        <f ca="1">(O51-G51)^2</f>
        <v>2.3509694806728756E-6</v>
      </c>
    </row>
    <row r="52" spans="1:19" ht="12.95" customHeight="1" x14ac:dyDescent="0.2">
      <c r="A52" s="63" t="s">
        <v>53</v>
      </c>
      <c r="B52" s="64" t="s">
        <v>42</v>
      </c>
      <c r="C52" s="63">
        <v>59425.3819</v>
      </c>
      <c r="D52" s="63">
        <v>3.5000000000000001E-3</v>
      </c>
      <c r="E52">
        <f>+(C52-C$7)/C$8</f>
        <v>6859.0283720425605</v>
      </c>
      <c r="F52" s="67">
        <f>ROUND(2*E52,0)/2-F$12</f>
        <v>6859</v>
      </c>
      <c r="G52">
        <f>+C52-(C$7+F52*C$8)</f>
        <v>9.4159999935072847E-3</v>
      </c>
      <c r="K52">
        <f>+G52</f>
        <v>9.4159999935072847E-3</v>
      </c>
      <c r="O52">
        <f ca="1">+C$11+C$12*$F52</f>
        <v>9.2832985527746131E-3</v>
      </c>
      <c r="Q52" s="2">
        <f>+C52-15018.5</f>
        <v>44406.8819</v>
      </c>
      <c r="S52">
        <f ca="1">(O52-G52)^2</f>
        <v>1.7609672372526736E-8</v>
      </c>
    </row>
    <row r="53" spans="1:19" ht="12.95" customHeight="1" x14ac:dyDescent="0.2">
      <c r="A53" s="63" t="s">
        <v>53</v>
      </c>
      <c r="B53" s="64" t="s">
        <v>42</v>
      </c>
      <c r="C53" s="63">
        <v>59425.549800000001</v>
      </c>
      <c r="D53" s="63">
        <v>3.5000000000000001E-3</v>
      </c>
      <c r="E53">
        <f>+(C53-C$7)/C$8</f>
        <v>6859.5342838891547</v>
      </c>
      <c r="F53" s="67">
        <f>ROUND(2*E53,0)/2-F$12</f>
        <v>6859.5</v>
      </c>
      <c r="G53">
        <f>+C53-(C$7+F53*C$8)</f>
        <v>1.1377999995602295E-2</v>
      </c>
      <c r="K53">
        <f>+G53</f>
        <v>1.1377999995602295E-2</v>
      </c>
      <c r="O53">
        <f ca="1">+C$11+C$12*$F53</f>
        <v>9.283534960705905E-3</v>
      </c>
      <c r="Q53" s="2">
        <f>+C53-15018.5</f>
        <v>44407.049800000001</v>
      </c>
      <c r="S53">
        <f ca="1">(O53-G53)^2</f>
        <v>4.3867837824035357E-6</v>
      </c>
    </row>
    <row r="54" spans="1:19" ht="12.95" customHeight="1" x14ac:dyDescent="0.2">
      <c r="A54" s="47" t="s">
        <v>49</v>
      </c>
      <c r="B54" s="48" t="s">
        <v>42</v>
      </c>
      <c r="C54" s="49">
        <v>59433.5147</v>
      </c>
      <c r="D54" s="51">
        <v>2.0000000000000001E-4</v>
      </c>
      <c r="E54">
        <f>+(C54-C$7)/C$8</f>
        <v>6883.5339102556263</v>
      </c>
      <c r="F54" s="67">
        <f>ROUND(2*E54,0)/2-F$12</f>
        <v>6883.5</v>
      </c>
      <c r="G54">
        <f>+C54-(C$7+F54*C$8)</f>
        <v>1.1253999997279607E-2</v>
      </c>
      <c r="K54">
        <f>+G54</f>
        <v>1.1253999997279607E-2</v>
      </c>
      <c r="O54">
        <f ca="1">+C$11+C$12*$F54</f>
        <v>9.2948825414079037E-3</v>
      </c>
      <c r="Q54" s="2">
        <f>+C54-15018.5</f>
        <v>44415.0147</v>
      </c>
      <c r="S54">
        <f ca="1">(O54-G54)^2</f>
        <v>3.8381412059012143E-6</v>
      </c>
    </row>
    <row r="55" spans="1:19" ht="12.95" customHeight="1" x14ac:dyDescent="0.2">
      <c r="A55" s="51" t="s">
        <v>49</v>
      </c>
      <c r="B55" s="48" t="s">
        <v>42</v>
      </c>
      <c r="C55" s="65">
        <v>59433.5147</v>
      </c>
      <c r="D55" s="66">
        <v>2.0000000000000001E-4</v>
      </c>
      <c r="E55">
        <f>+(C55-C$7)/C$8</f>
        <v>6883.5339102556263</v>
      </c>
      <c r="F55" s="67">
        <f>ROUND(2*E55,0)/2-F$12</f>
        <v>6883.5</v>
      </c>
      <c r="G55">
        <f>+C55-(C$7+F55*C$8)</f>
        <v>1.1253999997279607E-2</v>
      </c>
      <c r="K55">
        <f>+G55</f>
        <v>1.1253999997279607E-2</v>
      </c>
      <c r="O55">
        <f ca="1">+C$11+C$12*$F55</f>
        <v>9.2948825414079037E-3</v>
      </c>
      <c r="Q55" s="2">
        <f>+C55-15018.5</f>
        <v>44415.0147</v>
      </c>
      <c r="S55">
        <f ca="1">(O55-G55)^2</f>
        <v>3.8381412059012143E-6</v>
      </c>
    </row>
    <row r="56" spans="1:19" ht="12.95" customHeight="1" x14ac:dyDescent="0.2">
      <c r="A56" s="63" t="s">
        <v>53</v>
      </c>
      <c r="B56" s="64" t="s">
        <v>42</v>
      </c>
      <c r="C56" s="63">
        <v>59792.438699999999</v>
      </c>
      <c r="D56" s="63">
        <v>3.5000000000000001E-3</v>
      </c>
      <c r="E56">
        <f>+(C56-C$7)/C$8</f>
        <v>7965.0342296520248</v>
      </c>
      <c r="F56" s="67">
        <f>ROUND(2*E56,0)/2-F$12</f>
        <v>7965</v>
      </c>
      <c r="G56">
        <f>+C56-(C$7+F56*C$8)</f>
        <v>1.1359999996784609E-2</v>
      </c>
      <c r="K56">
        <f>+G56</f>
        <v>1.1359999996784609E-2</v>
      </c>
      <c r="O56">
        <f ca="1">+C$11+C$12*$F56</f>
        <v>9.806232896791698E-3</v>
      </c>
      <c r="Q56" s="2">
        <f>+C56-15018.5</f>
        <v>44773.938699999999</v>
      </c>
      <c r="S56">
        <f ca="1">(O56-G56)^2</f>
        <v>2.4141922010203801E-6</v>
      </c>
    </row>
    <row r="57" spans="1:19" ht="12.95" customHeight="1" x14ac:dyDescent="0.2">
      <c r="A57" s="63" t="s">
        <v>53</v>
      </c>
      <c r="B57" s="64" t="s">
        <v>42</v>
      </c>
      <c r="C57" s="63">
        <v>59792.606399999997</v>
      </c>
      <c r="D57" s="63">
        <v>3.5000000000000001E-3</v>
      </c>
      <c r="E57">
        <f>+(C57-C$7)/C$8</f>
        <v>7965.5395388638935</v>
      </c>
      <c r="F57" s="67">
        <f>ROUND(2*E57,0)/2-F$12</f>
        <v>7965.5</v>
      </c>
      <c r="G57">
        <f>+C57-(C$7+F57*C$8)</f>
        <v>1.3121999996656086E-2</v>
      </c>
      <c r="K57">
        <f>+G57</f>
        <v>1.3121999996656086E-2</v>
      </c>
      <c r="O57">
        <f ca="1">+C$11+C$12*$F57</f>
        <v>9.8064693047229916E-3</v>
      </c>
      <c r="Q57" s="2">
        <f>+C57-15018.5</f>
        <v>44774.106399999997</v>
      </c>
      <c r="S57">
        <f ca="1">(O57-G57)^2</f>
        <v>1.0992743769150346E-5</v>
      </c>
    </row>
    <row r="58" spans="1:19" ht="12.95" customHeight="1" x14ac:dyDescent="0.2">
      <c r="A58" s="63" t="s">
        <v>53</v>
      </c>
      <c r="B58" s="64" t="s">
        <v>42</v>
      </c>
      <c r="C58" s="63">
        <v>59819.489600000001</v>
      </c>
      <c r="D58" s="63">
        <v>3.5000000000000001E-3</v>
      </c>
      <c r="E58">
        <f>+(C58-C$7)/C$8</f>
        <v>8046.5432872518568</v>
      </c>
      <c r="F58" s="67">
        <f>ROUND(2*E58,0)/2-F$12</f>
        <v>8046.5</v>
      </c>
      <c r="G58">
        <f>+C58-(C$7+F58*C$8)</f>
        <v>1.4365999995789025E-2</v>
      </c>
      <c r="K58">
        <f>+G58</f>
        <v>1.4365999995789025E-2</v>
      </c>
      <c r="O58">
        <f ca="1">+C$11+C$12*$F58</f>
        <v>9.8447673895922343E-3</v>
      </c>
      <c r="Q58" s="2">
        <f>+C58-15018.5</f>
        <v>44800.989600000001</v>
      </c>
      <c r="S58">
        <f ca="1">(O58-G58)^2</f>
        <v>2.0441544279337023E-5</v>
      </c>
    </row>
    <row r="59" spans="1:19" ht="12.95" customHeight="1" x14ac:dyDescent="0.2">
      <c r="A59" s="63" t="s">
        <v>53</v>
      </c>
      <c r="B59" s="64" t="s">
        <v>42</v>
      </c>
      <c r="C59" s="63">
        <v>60144.562100000003</v>
      </c>
      <c r="D59" s="63">
        <v>3.5000000000000001E-3</v>
      </c>
      <c r="E59">
        <f>+(C59-C$7)/C$8</f>
        <v>9026.0431606985712</v>
      </c>
      <c r="F59" s="67">
        <f>ROUND(2*E59,0)/2-F$12</f>
        <v>9026</v>
      </c>
      <c r="G59">
        <f>+C59-(C$7+F59*C$8)</f>
        <v>1.4323999996122438E-2</v>
      </c>
      <c r="K59">
        <f>+G59</f>
        <v>1.4323999996122438E-2</v>
      </c>
      <c r="O59">
        <f ca="1">+C$11+C$12*$F59</f>
        <v>1.0307890526992537E-2</v>
      </c>
      <c r="Q59" s="2">
        <f>+C59-15018.5</f>
        <v>45126.062100000003</v>
      </c>
      <c r="S59">
        <f ca="1">(O59-G59)^2</f>
        <v>1.6129135268034862E-5</v>
      </c>
    </row>
    <row r="60" spans="1:19" ht="12.95" customHeight="1" x14ac:dyDescent="0.2">
      <c r="A60" s="63" t="s">
        <v>53</v>
      </c>
      <c r="B60" s="64" t="s">
        <v>42</v>
      </c>
      <c r="C60" s="63">
        <v>60173.434300000001</v>
      </c>
      <c r="D60" s="63">
        <v>3.5000000000000001E-3</v>
      </c>
      <c r="E60">
        <f>+(C60-C$7)/C$8</f>
        <v>9113.0401113668886</v>
      </c>
      <c r="F60" s="67">
        <f>ROUND(2*E60,0)/2-F$12</f>
        <v>9113</v>
      </c>
      <c r="G60">
        <f>+C60-(C$7+F60*C$8)</f>
        <v>1.3311999995494261E-2</v>
      </c>
      <c r="K60">
        <f>+G60</f>
        <v>1.3311999995494261E-2</v>
      </c>
      <c r="O60">
        <f ca="1">+C$11+C$12*$F60</f>
        <v>1.0349025507037281E-2</v>
      </c>
      <c r="Q60" s="2">
        <f>+C60-15018.5</f>
        <v>45154.934300000001</v>
      </c>
      <c r="S60">
        <f ca="1">(O60-G60)^2</f>
        <v>8.7792178192469009E-6</v>
      </c>
    </row>
    <row r="61" spans="1:19" ht="12.95" customHeight="1" x14ac:dyDescent="0.2">
      <c r="A61" s="63" t="s">
        <v>53</v>
      </c>
      <c r="B61" s="64" t="s">
        <v>42</v>
      </c>
      <c r="C61" s="63">
        <v>60173.601300000002</v>
      </c>
      <c r="D61" s="63">
        <v>3.5000000000000001E-3</v>
      </c>
      <c r="E61">
        <f>+(C61-C$7)/C$8</f>
        <v>9113.543311357249</v>
      </c>
      <c r="F61" s="67">
        <f>ROUND(2*E61,0)/2-F$12</f>
        <v>9113.5</v>
      </c>
      <c r="G61">
        <f>+C61-(C$7+F61*C$8)</f>
        <v>1.4373999998497311E-2</v>
      </c>
      <c r="K61">
        <f>+G61</f>
        <v>1.4373999998497311E-2</v>
      </c>
      <c r="O61">
        <f ca="1">+C$11+C$12*$F61</f>
        <v>1.0349261914968572E-2</v>
      </c>
      <c r="Q61" s="2">
        <f>+C61-15018.5</f>
        <v>45155.101300000002</v>
      </c>
      <c r="S61">
        <f ca="1">(O61-G61)^2</f>
        <v>1.619851664100659E-5</v>
      </c>
    </row>
    <row r="62" spans="1:19" ht="12.95" customHeight="1" x14ac:dyDescent="0.2">
      <c r="A62" s="63" t="s">
        <v>53</v>
      </c>
      <c r="B62" s="64" t="s">
        <v>42</v>
      </c>
      <c r="C62" s="63">
        <v>60185.383999999998</v>
      </c>
      <c r="D62" s="63">
        <v>3.5000000000000001E-3</v>
      </c>
      <c r="E62">
        <f>+(C62-C$7)/C$8</f>
        <v>9149.0466318745403</v>
      </c>
      <c r="F62" s="67">
        <f>ROUND(2*E62,0)/2-F$12</f>
        <v>9149</v>
      </c>
      <c r="G62">
        <f>+C62-(C$7+F62*C$8)</f>
        <v>1.5475999993213918E-2</v>
      </c>
      <c r="K62">
        <f>+G62</f>
        <v>1.5475999993213918E-2</v>
      </c>
      <c r="O62">
        <f ca="1">+C$11+C$12*$F62</f>
        <v>1.0366046878090278E-2</v>
      </c>
      <c r="Q62" s="2">
        <f>+C62-15018.5</f>
        <v>45166.883999999998</v>
      </c>
      <c r="S62">
        <f ca="1">(O62-G62)^2</f>
        <v>2.6111620838761793E-5</v>
      </c>
    </row>
    <row r="63" spans="1:19" ht="12.95" customHeight="1" x14ac:dyDescent="0.2">
      <c r="A63" s="63" t="s">
        <v>53</v>
      </c>
      <c r="B63" s="64" t="s">
        <v>42</v>
      </c>
      <c r="C63" s="63">
        <v>60185.5481</v>
      </c>
      <c r="D63" s="63">
        <v>3.5000000000000001E-3</v>
      </c>
      <c r="E63">
        <f>+(C63-C$7)/C$8</f>
        <v>9149.5410936614771</v>
      </c>
      <c r="F63" s="67">
        <f>ROUND(2*E63,0)/2-F$12</f>
        <v>9149.5</v>
      </c>
      <c r="G63">
        <f>+C63-(C$7+F63*C$8)</f>
        <v>1.3637999996717554E-2</v>
      </c>
      <c r="K63">
        <f>+G63</f>
        <v>1.3637999996717554E-2</v>
      </c>
      <c r="O63">
        <f ca="1">+C$11+C$12*$F63</f>
        <v>1.036628328602157E-2</v>
      </c>
      <c r="Q63" s="2">
        <f>+C63-15018.5</f>
        <v>45167.0481</v>
      </c>
      <c r="S63">
        <f ca="1">(O63-G63)^2</f>
        <v>1.0704130235047349E-5</v>
      </c>
    </row>
    <row r="64" spans="1:19" ht="12.95" customHeight="1" x14ac:dyDescent="0.2">
      <c r="A64" s="63" t="s">
        <v>53</v>
      </c>
      <c r="B64" s="64" t="s">
        <v>42</v>
      </c>
      <c r="C64" s="63">
        <v>60228.359900000003</v>
      </c>
      <c r="D64" s="63">
        <v>3.5000000000000001E-3</v>
      </c>
      <c r="E64">
        <f>+(C64-C$7)/C$8</f>
        <v>9278.5404789740733</v>
      </c>
      <c r="F64" s="67">
        <f>ROUND(2*E64,0)/2-F$12</f>
        <v>9278.5</v>
      </c>
      <c r="G64">
        <f>+C64-(C$7+F64*C$8)</f>
        <v>1.3434000000415836E-2</v>
      </c>
      <c r="K64">
        <f>+G64</f>
        <v>1.3434000000415836E-2</v>
      </c>
      <c r="O64">
        <f ca="1">+C$11+C$12*$F64</f>
        <v>1.042727653229481E-2</v>
      </c>
      <c r="Q64" s="2">
        <f>+C64-15018.5</f>
        <v>45209.859900000003</v>
      </c>
      <c r="S64">
        <f ca="1">(O64-G64)^2</f>
        <v>9.040386013749729E-6</v>
      </c>
    </row>
    <row r="65" spans="1:19" ht="12.95" customHeight="1" x14ac:dyDescent="0.2">
      <c r="A65" s="63" t="s">
        <v>53</v>
      </c>
      <c r="B65" s="64" t="s">
        <v>42</v>
      </c>
      <c r="C65" s="63">
        <v>60268.350899999998</v>
      </c>
      <c r="D65" s="63">
        <v>3.5000000000000001E-3</v>
      </c>
      <c r="E65">
        <f>+(C65-C$7)/C$8</f>
        <v>9399.0403042099879</v>
      </c>
      <c r="F65" s="67">
        <f>ROUND(2*E65,0)/2-F$12</f>
        <v>9399</v>
      </c>
      <c r="G65">
        <f>+C65-(C$7+F65*C$8)</f>
        <v>1.3375999995332677E-2</v>
      </c>
      <c r="K65">
        <f>+G65</f>
        <v>1.3375999995332677E-2</v>
      </c>
      <c r="O65">
        <f ca="1">+C$11+C$12*$F65</f>
        <v>1.0484250843736092E-2</v>
      </c>
      <c r="Q65" s="2">
        <f>+C65-15018.5</f>
        <v>45249.850899999998</v>
      </c>
      <c r="S65">
        <f ca="1">(O65-G65)^2</f>
        <v>8.3622131557595689E-6</v>
      </c>
    </row>
    <row r="66" spans="1:19" ht="12.95" customHeight="1" x14ac:dyDescent="0.2">
      <c r="C66" s="8"/>
      <c r="D66" s="8"/>
    </row>
    <row r="67" spans="1:19" ht="12.95" customHeight="1" x14ac:dyDescent="0.2">
      <c r="C67" s="8"/>
      <c r="D67" s="8"/>
    </row>
    <row r="68" spans="1:19" ht="12.95" customHeight="1" x14ac:dyDescent="0.2">
      <c r="C68" s="8"/>
      <c r="D68" s="8"/>
    </row>
    <row r="69" spans="1:19" ht="12.95" customHeight="1" x14ac:dyDescent="0.2">
      <c r="C69" s="8"/>
      <c r="D69" s="8"/>
    </row>
    <row r="70" spans="1:19" ht="12.95" customHeight="1" x14ac:dyDescent="0.2">
      <c r="C70" s="8"/>
      <c r="D70" s="8"/>
    </row>
    <row r="71" spans="1:19" ht="12.95" customHeight="1" x14ac:dyDescent="0.2">
      <c r="C71" s="8"/>
      <c r="D71" s="8"/>
    </row>
    <row r="72" spans="1:19" ht="12.95" customHeight="1" x14ac:dyDescent="0.2">
      <c r="C72" s="8"/>
      <c r="D72" s="8"/>
    </row>
    <row r="73" spans="1:19" ht="12.95" customHeight="1" x14ac:dyDescent="0.2">
      <c r="C73" s="8"/>
      <c r="D73" s="8"/>
    </row>
    <row r="74" spans="1:19" ht="12.95" customHeight="1" x14ac:dyDescent="0.2">
      <c r="C74" s="8"/>
      <c r="D74" s="8"/>
    </row>
    <row r="75" spans="1:19" ht="12.95" customHeight="1" x14ac:dyDescent="0.2">
      <c r="C75" s="8"/>
      <c r="D75" s="8"/>
    </row>
    <row r="76" spans="1:19" ht="12.95" customHeight="1" x14ac:dyDescent="0.2">
      <c r="C76" s="8"/>
      <c r="D76" s="8"/>
    </row>
    <row r="77" spans="1:19" ht="12.95" customHeight="1" x14ac:dyDescent="0.2">
      <c r="C77" s="8"/>
      <c r="D77" s="8"/>
    </row>
    <row r="78" spans="1:19" ht="12.95" customHeight="1" x14ac:dyDescent="0.2">
      <c r="C78" s="8"/>
      <c r="D78" s="8"/>
    </row>
    <row r="79" spans="1:19" ht="12.95" customHeight="1" x14ac:dyDescent="0.2">
      <c r="C79" s="8"/>
      <c r="D79" s="8"/>
    </row>
    <row r="80" spans="1:19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2024-08-22T05:49:39Z</dcterms:modified>
</cp:coreProperties>
</file>