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72C9793-145F-4A5E-B45E-0811B5477A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F15" i="1" l="1"/>
  <c r="C21" i="1" l="1"/>
  <c r="A21" i="1"/>
  <c r="R22" i="1"/>
  <c r="G11" i="1"/>
  <c r="F11" i="1"/>
  <c r="C7" i="1"/>
  <c r="E21" i="1"/>
  <c r="F21" i="1"/>
  <c r="G21" i="1"/>
  <c r="H21" i="1"/>
  <c r="C8" i="1"/>
  <c r="C17" i="1"/>
  <c r="Q21" i="1"/>
  <c r="C12" i="1"/>
  <c r="C16" i="1" l="1"/>
  <c r="D18" i="1" s="1"/>
  <c r="C11" i="1"/>
  <c r="O21" i="1" l="1"/>
  <c r="C15" i="1"/>
  <c r="F16" i="1" s="1"/>
  <c r="F17" i="1" s="1"/>
  <c r="C18" i="1" l="1"/>
  <c r="F18" i="1"/>
</calcChain>
</file>

<file path=xl/sharedStrings.xml><?xml version="1.0" encoding="utf-8"?>
<sst xmlns="http://schemas.openxmlformats.org/spreadsheetml/2006/main" count="55" uniqueCount="49">
  <si>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</si>
  <si>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</si>
  <si>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</si>
  <si>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</si>
  <si>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</si>
  <si>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</si>
  <si>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</si>
  <si>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</si>
  <si>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</si>
  <si>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</si>
  <si>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</si>
  <si>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</si>
  <si>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</si>
  <si>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</si>
  <si>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</si>
  <si>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</si>
  <si>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</si>
  <si>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</si>
  <si>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</si>
  <si>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</si>
  <si>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</si>
  <si>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</si>
  <si>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</si>
  <si>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</si>
  <si>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</si>
  <si>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</si>
  <si>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</si>
  <si>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</si>
  <si>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</si>
  <si>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</si>
  <si>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</si>
  <si>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</si>
  <si>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</si>
  <si>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</si>
  <si>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</si>
  <si>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RZ Cae  / GSC 7579-0063</t>
  </si>
  <si>
    <t>Cae_RZ.xls</t>
  </si>
  <si>
    <t>EA</t>
  </si>
  <si>
    <t>IBVS 5480 Eph.</t>
  </si>
  <si>
    <t>IBVS 5480</t>
  </si>
  <si>
    <t>Cae</t>
  </si>
  <si>
    <t>CCD</t>
  </si>
  <si>
    <t xml:space="preserve">Mag </t>
  </si>
  <si>
    <t>Add cycle</t>
  </si>
  <si>
    <t>Old Cycle</t>
  </si>
  <si>
    <t>Next ToM-P</t>
  </si>
  <si>
    <t>Next ToM-S</t>
  </si>
  <si>
    <t>VSX</t>
  </si>
  <si>
    <t>7.62-7.90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</si>
</sst>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5" fillId="0" borderId="0" xfId="0" applyFont="1" applyAlignment="1"/>
    <xf numFmtId="0" fontId="5" fillId="3" borderId="6" xfId="0" applyFont="1" applyFill="1" applyBorder="1" applyAlignment="1">
      <alignment horizontal="right" vertical="center"/>
    </xf>
    <xf numFmtId="0" fontId="14" fillId="0" borderId="8" xfId="0" applyFont="1" applyBorder="1" applyAlignment="1">
      <alignment horizontal="right" vertical="center"/>
    </xf>
    <xf numFmtId="0" fontId="15" fillId="0" borderId="9" xfId="0" applyFont="1" applyBorder="1" applyAlignment="1">
      <alignment horizontal="right" vertical="center"/>
    </xf>
    <xf numFmtId="22" fontId="14" fillId="0" borderId="8" xfId="0" applyNumberFormat="1" applyFont="1" applyBorder="1" applyAlignment="1">
      <alignment horizontal="right" vertical="center"/>
    </xf>
    <xf numFmtId="22" fontId="15" fillId="0" borderId="9" xfId="0" applyNumberFormat="1" applyFont="1" applyBorder="1" applyAlignment="1">
      <alignment horizontal="right" vertical="center"/>
    </xf>
    <xf numFmtId="22" fontId="15" fillId="0" borderId="10" xfId="0" applyNumberFormat="1" applyFont="1" applyBorder="1" applyAlignment="1">
      <alignment horizontal="right" vertical="center"/>
    </xf>
    <xf numFmtId="0" fontId="14" fillId="0" borderId="11" xfId="0" applyFont="1" applyBorder="1" applyAlignment="1">
      <alignment horizontal="right" vertical="center"/>
    </xf>
    <xf numFmtId="0" fontId="5" fillId="3" borderId="7" xfId="0" applyFont="1" applyFill="1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RZ Cae - O-C Diagr.</a:t>
            </a:r>
          </a:p>
        </c:rich>
      </c:tx>
      <c:layout>
        <c:manualLayout>
          <c:xMode val="edge"/>
          <c:yMode val="edge"/>
          <c:x val="0.3904761904761904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84-47E7-BE90-9BA764927FF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84-47E7-BE90-9BA764927FF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484-47E7-BE90-9BA764927FF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484-47E7-BE90-9BA764927FF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484-47E7-BE90-9BA764927FF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484-47E7-BE90-9BA764927FF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484-47E7-BE90-9BA764927FF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484-47E7-BE90-9BA764927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6655856"/>
        <c:axId val="1"/>
      </c:scatterChart>
      <c:valAx>
        <c:axId val="676655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66558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171450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EE8FC78-F9EB-A06C-AA22-6F0E1A9E1F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F6" sqref="F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28515625" customWidth="1"/>
    <col min="6" max="6" width="19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35</v>
      </c>
      <c r="E1" s="27"/>
      <c r="F1" s="27" t="s">
        <v>36</v>
      </c>
      <c r="G1" s="28" t="s">
        <v>37</v>
      </c>
      <c r="H1" s="27" t="s">
        <v>38</v>
      </c>
      <c r="I1" s="29">
        <v>48092.281000000003</v>
      </c>
      <c r="J1" s="29">
        <v>2.486955</v>
      </c>
      <c r="K1" s="27" t="s">
        <v>39</v>
      </c>
      <c r="L1" s="27" t="s">
        <v>40</v>
      </c>
    </row>
    <row r="2" spans="1:12" x14ac:dyDescent="0.2">
      <c r="A2" t="s">
        <v>23</v>
      </c>
      <c r="B2" t="s">
        <v>37</v>
      </c>
      <c r="D2" s="9" t="s">
        <v>40</v>
      </c>
      <c r="E2" t="s">
        <v>36</v>
      </c>
    </row>
    <row r="3" spans="1:12" ht="13.5" thickBot="1" x14ac:dyDescent="0.25"/>
    <row r="4" spans="1:12" ht="14.25" thickTop="1" thickBot="1" x14ac:dyDescent="0.25">
      <c r="A4" s="26" t="s">
        <v>38</v>
      </c>
      <c r="C4" s="7">
        <v>48092.281000000003</v>
      </c>
      <c r="D4" s="8">
        <v>2.486955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48092.281000000003</v>
      </c>
      <c r="D7" s="30" t="s">
        <v>47</v>
      </c>
    </row>
    <row r="8" spans="1:12" x14ac:dyDescent="0.2">
      <c r="A8" t="s">
        <v>2</v>
      </c>
      <c r="C8">
        <f>+D4</f>
        <v>2.486955</v>
      </c>
      <c r="D8" s="30" t="s">
        <v>47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1" t="e">
        <f ca="1">INTERCEPT(INDIRECT($G$11):G992,INDIRECT($F$11):F992)</f>
        <v>#DIV/0!</v>
      </c>
      <c r="D11" s="13"/>
      <c r="E11" s="11"/>
      <c r="F11" s="22" t="str">
        <f>"F"&amp;E19</f>
        <v>F21</v>
      </c>
      <c r="G11" s="23" t="str">
        <f>"G"&amp;E19</f>
        <v>G21</v>
      </c>
    </row>
    <row r="12" spans="1:12" x14ac:dyDescent="0.2">
      <c r="A12" s="11" t="s">
        <v>15</v>
      </c>
      <c r="B12" s="11"/>
      <c r="C12" s="21" t="e">
        <f ca="1">SLOPE(INDIRECT($G$11):G992,INDIRECT($F$11):F992)</f>
        <v>#DIV/0!</v>
      </c>
      <c r="D12" s="13"/>
      <c r="E12" s="31" t="s">
        <v>42</v>
      </c>
      <c r="F12" s="38" t="s">
        <v>48</v>
      </c>
    </row>
    <row r="13" spans="1:12" x14ac:dyDescent="0.2">
      <c r="A13" s="11" t="s">
        <v>18</v>
      </c>
      <c r="B13" s="11"/>
      <c r="C13" s="13" t="s">
        <v>12</v>
      </c>
      <c r="D13" s="13"/>
      <c r="E13" s="32" t="s">
        <v>43</v>
      </c>
      <c r="F13" s="33">
        <v>1</v>
      </c>
    </row>
    <row r="14" spans="1:12" x14ac:dyDescent="0.2">
      <c r="A14" s="11"/>
      <c r="B14" s="11"/>
      <c r="C14" s="11"/>
      <c r="D14" s="11"/>
      <c r="E14" s="32" t="s">
        <v>32</v>
      </c>
      <c r="F14" s="33">
        <f ca="1">NOW()+15018.5+$C$9/24</f>
        <v>60517.709463541665</v>
      </c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/>
      <c r="E15" s="32" t="s">
        <v>44</v>
      </c>
      <c r="F15" s="33">
        <f ca="1">ROUND(2*($F$14-$C$7)/$C$8,0)/2+$F$13</f>
        <v>4997</v>
      </c>
    </row>
    <row r="16" spans="1:12" x14ac:dyDescent="0.2">
      <c r="A16" s="17" t="s">
        <v>3</v>
      </c>
      <c r="B16" s="11"/>
      <c r="C16" s="18" t="e">
        <f ca="1">+C8+C12</f>
        <v>#DIV/0!</v>
      </c>
      <c r="D16" s="16"/>
      <c r="E16" s="32" t="s">
        <v>33</v>
      </c>
      <c r="F16" s="33" t="e">
        <f ca="1">ROUND(2*($F$14-$C$15)/$C$16,0)/2+$F$13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/>
      <c r="E17" s="34" t="s">
        <v>45</v>
      </c>
      <c r="F17" s="35" t="e">
        <f ca="1">+$C$15+$C$16*$F$16-15018.5-$C$9/24</f>
        <v>#DIV/0!</v>
      </c>
    </row>
    <row r="18" spans="1:18" ht="14.25" thickTop="1" thickBot="1" x14ac:dyDescent="0.25">
      <c r="A18" s="17" t="s">
        <v>4</v>
      </c>
      <c r="B18" s="11"/>
      <c r="C18" s="19" t="e">
        <f ca="1">+C15</f>
        <v>#DIV/0!</v>
      </c>
      <c r="D18" s="20" t="e">
        <f ca="1">+C16</f>
        <v>#DIV/0!</v>
      </c>
      <c r="E18" s="37" t="s">
        <v>46</v>
      </c>
      <c r="F18" s="36" t="e">
        <f ca="1">+($C$15+$C$16*$F$16)-($C$16/2)-15018.5-$C$9/24</f>
        <v>#DIV/0!</v>
      </c>
    </row>
    <row r="19" spans="1:18" ht="13.5" thickTop="1" x14ac:dyDescent="0.2">
      <c r="A19" s="24" t="s">
        <v>34</v>
      </c>
      <c r="E19" s="25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41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5480</v>
      </c>
      <c r="C21" s="9">
        <f>+$C$4</f>
        <v>48092.281000000003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33073.781000000003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2024-07-26T05:01:37Z</dcterms:modified>
</cp:coreProperties>
</file>