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33CA2D-73DD-4100-B9AD-1555596C9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Active 3" sheetId="4" r:id="rId3"/>
    <sheet name="BAV" sheetId="2" r:id="rId4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L41" i="1" s="1"/>
  <c r="Q41" i="1"/>
  <c r="E41" i="3"/>
  <c r="F41" i="3" s="1"/>
  <c r="G41" i="3" s="1"/>
  <c r="K41" i="3" s="1"/>
  <c r="Q41" i="3"/>
  <c r="E41" i="4"/>
  <c r="F41" i="4" s="1"/>
  <c r="G41" i="4" s="1"/>
  <c r="K41" i="4" s="1"/>
  <c r="Q41" i="4"/>
  <c r="E40" i="4"/>
  <c r="F40" i="4" s="1"/>
  <c r="G40" i="4" s="1"/>
  <c r="K40" i="4" s="1"/>
  <c r="Q40" i="4"/>
  <c r="E40" i="3"/>
  <c r="F40" i="3" s="1"/>
  <c r="G40" i="3" s="1"/>
  <c r="K40" i="3" s="1"/>
  <c r="Q40" i="3"/>
  <c r="E40" i="1"/>
  <c r="F40" i="1" s="1"/>
  <c r="G40" i="1" s="1"/>
  <c r="L40" i="1" s="1"/>
  <c r="Q40" i="1"/>
  <c r="E33" i="4"/>
  <c r="F33" i="4"/>
  <c r="E36" i="4"/>
  <c r="F36" i="4"/>
  <c r="C7" i="4"/>
  <c r="E31" i="4"/>
  <c r="F31" i="4"/>
  <c r="F11" i="4"/>
  <c r="E24" i="4"/>
  <c r="F24" i="4"/>
  <c r="E25" i="4"/>
  <c r="F25" i="4"/>
  <c r="E27" i="4"/>
  <c r="F27" i="4"/>
  <c r="G27" i="4"/>
  <c r="I27" i="4"/>
  <c r="E28" i="4"/>
  <c r="F28" i="4"/>
  <c r="E30" i="4"/>
  <c r="F30" i="4"/>
  <c r="G30" i="4"/>
  <c r="G11" i="4"/>
  <c r="E14" i="4"/>
  <c r="E21" i="4"/>
  <c r="F21" i="4"/>
  <c r="G21" i="4"/>
  <c r="I21" i="4"/>
  <c r="C17" i="4"/>
  <c r="Q21" i="4"/>
  <c r="Q22" i="4"/>
  <c r="Q23" i="4"/>
  <c r="Q24" i="4"/>
  <c r="Q25" i="4"/>
  <c r="Q26" i="4"/>
  <c r="Q27" i="4"/>
  <c r="Q28" i="4"/>
  <c r="Q29" i="4"/>
  <c r="I30" i="4"/>
  <c r="Q30" i="4"/>
  <c r="Q31" i="4"/>
  <c r="Q32" i="4"/>
  <c r="Q33" i="4"/>
  <c r="Q34" i="4"/>
  <c r="Q35" i="4"/>
  <c r="Q36" i="4"/>
  <c r="Q37" i="4"/>
  <c r="Q38" i="4"/>
  <c r="Q39" i="4"/>
  <c r="C7" i="3"/>
  <c r="F11" i="3"/>
  <c r="E38" i="3"/>
  <c r="F38" i="3"/>
  <c r="E24" i="3"/>
  <c r="F24" i="3"/>
  <c r="E27" i="3"/>
  <c r="F27" i="3"/>
  <c r="E32" i="3"/>
  <c r="F32" i="3"/>
  <c r="E22" i="3"/>
  <c r="F22" i="3"/>
  <c r="G11" i="3"/>
  <c r="E14" i="3"/>
  <c r="E15" i="3" s="1"/>
  <c r="C17" i="3"/>
  <c r="Q22" i="3"/>
  <c r="Q34" i="3"/>
  <c r="Q35" i="3"/>
  <c r="Q38" i="3"/>
  <c r="Q37" i="3"/>
  <c r="Q39" i="3"/>
  <c r="Q21" i="3"/>
  <c r="Q23" i="3"/>
  <c r="Q24" i="3"/>
  <c r="Q25" i="3"/>
  <c r="Q26" i="3"/>
  <c r="Q27" i="3"/>
  <c r="Q28" i="3"/>
  <c r="Q29" i="3"/>
  <c r="Q30" i="3"/>
  <c r="Q31" i="3"/>
  <c r="Q32" i="3"/>
  <c r="Q33" i="3"/>
  <c r="Q36" i="3"/>
  <c r="E24" i="1"/>
  <c r="F24" i="1"/>
  <c r="E32" i="1"/>
  <c r="F32" i="1"/>
  <c r="E36" i="1"/>
  <c r="E27" i="2"/>
  <c r="F36" i="1"/>
  <c r="G36" i="1"/>
  <c r="J36" i="1"/>
  <c r="F11" i="1"/>
  <c r="Q21" i="1"/>
  <c r="Q23" i="1"/>
  <c r="Q24" i="1"/>
  <c r="Q25" i="1"/>
  <c r="Q26" i="1"/>
  <c r="Q27" i="1"/>
  <c r="Q28" i="1"/>
  <c r="Q29" i="1"/>
  <c r="Q30" i="1"/>
  <c r="Q31" i="1"/>
  <c r="Q32" i="1"/>
  <c r="Q33" i="1"/>
  <c r="Q36" i="1"/>
  <c r="G14" i="2"/>
  <c r="C14" i="2"/>
  <c r="G13" i="2"/>
  <c r="C13" i="2"/>
  <c r="G12" i="2"/>
  <c r="C12" i="2"/>
  <c r="G27" i="2"/>
  <c r="C27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7" i="1"/>
  <c r="Q39" i="1"/>
  <c r="Q35" i="1"/>
  <c r="G11" i="1"/>
  <c r="Q34" i="1"/>
  <c r="Q38" i="1"/>
  <c r="C7" i="1"/>
  <c r="C8" i="1"/>
  <c r="E14" i="1"/>
  <c r="E15" i="1" s="1"/>
  <c r="C17" i="1"/>
  <c r="Q22" i="1"/>
  <c r="R22" i="1"/>
  <c r="E25" i="2"/>
  <c r="E11" i="2"/>
  <c r="E16" i="2"/>
  <c r="E25" i="1"/>
  <c r="E33" i="1"/>
  <c r="E28" i="1"/>
  <c r="F28" i="1"/>
  <c r="E23" i="1"/>
  <c r="F23" i="1"/>
  <c r="G23" i="1"/>
  <c r="J23" i="1"/>
  <c r="E31" i="1"/>
  <c r="F31" i="1"/>
  <c r="G31" i="1"/>
  <c r="J31" i="1"/>
  <c r="E39" i="1"/>
  <c r="E26" i="1"/>
  <c r="E21" i="1"/>
  <c r="E27" i="1"/>
  <c r="E37" i="1"/>
  <c r="F37" i="1"/>
  <c r="G37" i="1"/>
  <c r="J37" i="1"/>
  <c r="E34" i="1"/>
  <c r="F34" i="1"/>
  <c r="G34" i="1"/>
  <c r="E38" i="1"/>
  <c r="E35" i="1"/>
  <c r="F35" i="1"/>
  <c r="G35" i="1"/>
  <c r="K35" i="1"/>
  <c r="G28" i="1"/>
  <c r="J28" i="1"/>
  <c r="G24" i="1"/>
  <c r="J24" i="1"/>
  <c r="E30" i="1"/>
  <c r="G32" i="1"/>
  <c r="J32" i="1"/>
  <c r="E22" i="1"/>
  <c r="F22" i="1"/>
  <c r="G22" i="1"/>
  <c r="H22" i="1"/>
  <c r="E17" i="2"/>
  <c r="E29" i="1"/>
  <c r="E37" i="3"/>
  <c r="F37" i="3"/>
  <c r="G37" i="3"/>
  <c r="J37" i="3"/>
  <c r="E28" i="3"/>
  <c r="F28" i="3"/>
  <c r="G28" i="3"/>
  <c r="I28" i="3"/>
  <c r="E23" i="3"/>
  <c r="F23" i="3"/>
  <c r="E31" i="3"/>
  <c r="F31" i="3"/>
  <c r="E35" i="3"/>
  <c r="F35" i="3"/>
  <c r="G35" i="3"/>
  <c r="K35" i="3"/>
  <c r="E39" i="3"/>
  <c r="F39" i="3"/>
  <c r="G39" i="3"/>
  <c r="J39" i="3"/>
  <c r="G23" i="3"/>
  <c r="I23" i="3"/>
  <c r="E29" i="3"/>
  <c r="F29" i="3"/>
  <c r="G29" i="3"/>
  <c r="I29" i="3"/>
  <c r="E21" i="3"/>
  <c r="F21" i="3"/>
  <c r="G21" i="3"/>
  <c r="I21" i="3"/>
  <c r="G24" i="3"/>
  <c r="I24" i="3"/>
  <c r="E30" i="3"/>
  <c r="F30" i="3"/>
  <c r="G30" i="3"/>
  <c r="I30" i="3"/>
  <c r="G32" i="3"/>
  <c r="I32" i="3"/>
  <c r="E26" i="3"/>
  <c r="F26" i="3"/>
  <c r="G26" i="3"/>
  <c r="I26" i="3"/>
  <c r="E36" i="3"/>
  <c r="F36" i="3"/>
  <c r="G36" i="3"/>
  <c r="I36" i="3"/>
  <c r="G31" i="3"/>
  <c r="I31" i="3"/>
  <c r="E34" i="3"/>
  <c r="F34" i="3"/>
  <c r="G34" i="3"/>
  <c r="I34" i="3"/>
  <c r="G38" i="3"/>
  <c r="J38" i="3"/>
  <c r="E25" i="3"/>
  <c r="F25" i="3"/>
  <c r="G25" i="3"/>
  <c r="I25" i="3"/>
  <c r="G27" i="3"/>
  <c r="I27" i="3"/>
  <c r="E33" i="3"/>
  <c r="F33" i="3"/>
  <c r="G33" i="3"/>
  <c r="I33" i="3"/>
  <c r="G22" i="3"/>
  <c r="E21" i="2"/>
  <c r="G24" i="4"/>
  <c r="I24" i="4"/>
  <c r="E22" i="4"/>
  <c r="F22" i="4"/>
  <c r="G22" i="4"/>
  <c r="E38" i="4"/>
  <c r="F38" i="4"/>
  <c r="G38" i="4"/>
  <c r="J38" i="4"/>
  <c r="E35" i="4"/>
  <c r="F35" i="4"/>
  <c r="G35" i="4"/>
  <c r="K35" i="4"/>
  <c r="E32" i="4"/>
  <c r="F32" i="4"/>
  <c r="G32" i="4"/>
  <c r="I32" i="4"/>
  <c r="E29" i="4"/>
  <c r="F29" i="4"/>
  <c r="G29" i="4"/>
  <c r="I29" i="4"/>
  <c r="G23" i="4"/>
  <c r="I23" i="4"/>
  <c r="E37" i="4"/>
  <c r="F37" i="4"/>
  <c r="G31" i="4"/>
  <c r="I31" i="4"/>
  <c r="G28" i="4"/>
  <c r="I28" i="4"/>
  <c r="E26" i="4"/>
  <c r="F26" i="4"/>
  <c r="G26" i="4"/>
  <c r="I26" i="4"/>
  <c r="G36" i="4"/>
  <c r="I36" i="4"/>
  <c r="E34" i="4"/>
  <c r="F34" i="4"/>
  <c r="G25" i="4"/>
  <c r="I25" i="4"/>
  <c r="E23" i="4"/>
  <c r="F23" i="4"/>
  <c r="E39" i="4"/>
  <c r="F39" i="4"/>
  <c r="G39" i="4"/>
  <c r="J39" i="4"/>
  <c r="G33" i="4"/>
  <c r="I33" i="4"/>
  <c r="I34" i="1"/>
  <c r="E12" i="2"/>
  <c r="F30" i="1"/>
  <c r="G30" i="1"/>
  <c r="J30" i="1"/>
  <c r="E23" i="2"/>
  <c r="E20" i="2"/>
  <c r="F27" i="1"/>
  <c r="G27" i="1"/>
  <c r="J27" i="1"/>
  <c r="F29" i="1"/>
  <c r="G29" i="1"/>
  <c r="J29" i="1"/>
  <c r="E22" i="2"/>
  <c r="E15" i="2"/>
  <c r="F21" i="1"/>
  <c r="G21" i="1"/>
  <c r="J21" i="1"/>
  <c r="F26" i="1"/>
  <c r="G26" i="1"/>
  <c r="J26" i="1"/>
  <c r="E19" i="2"/>
  <c r="E26" i="2"/>
  <c r="F33" i="1"/>
  <c r="G33" i="1"/>
  <c r="J33" i="1"/>
  <c r="H22" i="4"/>
  <c r="E14" i="2"/>
  <c r="F39" i="1"/>
  <c r="G39" i="1"/>
  <c r="J39" i="1"/>
  <c r="E24" i="2"/>
  <c r="F38" i="1"/>
  <c r="G38" i="1"/>
  <c r="E13" i="2"/>
  <c r="F25" i="1"/>
  <c r="G25" i="1"/>
  <c r="J25" i="1"/>
  <c r="E18" i="2"/>
  <c r="H22" i="3"/>
  <c r="J38" i="1"/>
  <c r="C12" i="4"/>
  <c r="C11" i="3"/>
  <c r="C12" i="1"/>
  <c r="C16" i="4" l="1"/>
  <c r="D18" i="4" s="1"/>
  <c r="C16" i="1"/>
  <c r="D18" i="1" s="1"/>
  <c r="E15" i="4"/>
  <c r="C11" i="1"/>
  <c r="C11" i="4"/>
  <c r="C12" i="3"/>
  <c r="O30" i="1" l="1"/>
  <c r="O25" i="1"/>
  <c r="O23" i="1"/>
  <c r="O36" i="1"/>
  <c r="O21" i="1"/>
  <c r="O27" i="1"/>
  <c r="O29" i="1"/>
  <c r="O26" i="1"/>
  <c r="O41" i="1"/>
  <c r="O37" i="1"/>
  <c r="O31" i="1"/>
  <c r="C15" i="1"/>
  <c r="E16" i="1" s="1"/>
  <c r="E17" i="1" s="1"/>
  <c r="O34" i="1"/>
  <c r="O40" i="1"/>
  <c r="O32" i="1"/>
  <c r="O33" i="1"/>
  <c r="O24" i="1"/>
  <c r="O22" i="1"/>
  <c r="O38" i="1"/>
  <c r="O39" i="1"/>
  <c r="O35" i="1"/>
  <c r="O28" i="1"/>
  <c r="O41" i="3"/>
  <c r="O41" i="4"/>
  <c r="C15" i="3"/>
  <c r="C18" i="3" s="1"/>
  <c r="O25" i="3"/>
  <c r="O24" i="3"/>
  <c r="O33" i="3"/>
  <c r="O30" i="3"/>
  <c r="C16" i="3"/>
  <c r="D18" i="3" s="1"/>
  <c r="O28" i="3"/>
  <c r="O38" i="3"/>
  <c r="O36" i="3"/>
  <c r="O27" i="3"/>
  <c r="O29" i="3"/>
  <c r="O21" i="3"/>
  <c r="O35" i="3"/>
  <c r="O39" i="3"/>
  <c r="O40" i="3"/>
  <c r="O37" i="3"/>
  <c r="O22" i="3"/>
  <c r="O34" i="3"/>
  <c r="O23" i="3"/>
  <c r="O31" i="3"/>
  <c r="O32" i="3"/>
  <c r="O26" i="3"/>
  <c r="O38" i="4"/>
  <c r="O37" i="4"/>
  <c r="O23" i="4"/>
  <c r="O30" i="4"/>
  <c r="O26" i="4"/>
  <c r="O34" i="4"/>
  <c r="O32" i="4"/>
  <c r="O25" i="4"/>
  <c r="O27" i="4"/>
  <c r="O40" i="4"/>
  <c r="C15" i="4"/>
  <c r="E16" i="4" s="1"/>
  <c r="E17" i="4" s="1"/>
  <c r="O28" i="4"/>
  <c r="O29" i="4"/>
  <c r="O39" i="4"/>
  <c r="O35" i="4"/>
  <c r="O31" i="4"/>
  <c r="O24" i="4"/>
  <c r="O36" i="4"/>
  <c r="O21" i="4"/>
  <c r="O33" i="4"/>
  <c r="O22" i="4"/>
  <c r="C18" i="1" l="1"/>
  <c r="E16" i="3"/>
  <c r="E17" i="3" s="1"/>
  <c r="C18" i="4"/>
</calcChain>
</file>

<file path=xl/sharedStrings.xml><?xml version="1.0" encoding="utf-8"?>
<sst xmlns="http://schemas.openxmlformats.org/spreadsheetml/2006/main" count="441" uniqueCount="137">
  <si>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</si>
  <si>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</si>
  <si>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</si>
  <si>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</si>
  <si>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</si>
  <si>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</si>
  <si>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</si>
  <si>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</si>
  <si>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</si>
  <si>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</si>
  <si>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</si>
  <si>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</si>
  <si>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</si>
  <si>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</si>
  <si>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</si>
  <si>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</si>
  <si>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</si>
  <si>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</si>
  <si>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</si>
  <si>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</si>
  <si>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</si>
  <si>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</si>
  <si>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</si>
  <si>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</si>
  <si>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</si>
  <si>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</si>
  <si>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</si>
  <si>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</si>
  <si>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</si>
  <si>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</si>
  <si>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</si>
  <si>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</si>
  <si>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</si>
  <si>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</si>
  <si>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</si>
  <si>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</si>
  <si>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</si>
  <si>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</si>
  <si>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</si>
  <si>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AN Cam / GSC 4514-0008</t>
  </si>
  <si>
    <t>EA/DS</t>
  </si>
  <si>
    <t>Kreiner</t>
  </si>
  <si>
    <t>IBVS 6010</t>
  </si>
  <si>
    <t>I</t>
  </si>
  <si>
    <t>JAVSO..38...85</t>
  </si>
  <si>
    <t>II</t>
  </si>
  <si>
    <t>JAVSO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</si>
  <si>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</si>
  <si>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</si>
  <si>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</si>
  <si>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</si>
  <si>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</si>
  <si>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</si>
  <si>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</si>
  <si>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</si>
  <si>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</si>
  <si>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</si>
  <si>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</si>
  <si>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</si>
  <si>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</si>
  <si>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2426003.344 </t>
  </si>
  <si>
    <t> 26.01.1930 20:15 </t>
  </si>
  <si>
    <t> -0.124 </t>
  </si>
  <si>
    <t>P </t>
  </si>
  <si>
    <t> W.Strohmeier </t>
  </si>
  <si>
    <t> VB 5.6 </t>
  </si>
  <si>
    <t>2426003.482 </t>
  </si>
  <si>
    <t> 26.01.1930 23:34 </t>
  </si>
  <si>
    <t> 0.014 </t>
  </si>
  <si>
    <t>2426444.442 </t>
  </si>
  <si>
    <t> 12.04.1931 22:36 </t>
  </si>
  <si>
    <t> 0.005 </t>
  </si>
  <si>
    <t>2426654.369 </t>
  </si>
  <si>
    <t> 08.11.1931 20:51 </t>
  </si>
  <si>
    <t> -0.054 </t>
  </si>
  <si>
    <t>2426717.456 </t>
  </si>
  <si>
    <t> 10.01.1932 22:56 </t>
  </si>
  <si>
    <t> 0.038 </t>
  </si>
  <si>
    <t>2426801.412 </t>
  </si>
  <si>
    <t> 03.04.1932 21:53 </t>
  </si>
  <si>
    <t> -0.001 </t>
  </si>
  <si>
    <t>2427473.413 </t>
  </si>
  <si>
    <t> 04.02.1934 21:54 </t>
  </si>
  <si>
    <t> 0.047 </t>
  </si>
  <si>
    <t>2428250.410 </t>
  </si>
  <si>
    <t> 22.03.1936 21:50 </t>
  </si>
  <si>
    <t> 0.098 </t>
  </si>
  <si>
    <t>2428964.347 </t>
  </si>
  <si>
    <t> 06.03.1938 20:19 </t>
  </si>
  <si>
    <t> 0.085 </t>
  </si>
  <si>
    <t>2445023.32 </t>
  </si>
  <si>
    <t> 22.02.1982 19:40 </t>
  </si>
  <si>
    <t> -0.14 </t>
  </si>
  <si>
    <t>V </t>
  </si>
  <si>
    <t> T.Brelstaff </t>
  </si>
  <si>
    <t> VSSC 60.19 </t>
  </si>
  <si>
    <t>2445674.23 </t>
  </si>
  <si>
    <t> 05.12.1983 17:31 </t>
  </si>
  <si>
    <t> -0.19 </t>
  </si>
  <si>
    <t>2445821.20 </t>
  </si>
  <si>
    <t> 30.04.1984 16:48 </t>
  </si>
  <si>
    <t> -0.21 </t>
  </si>
  <si>
    <t> VSSC 61.16 </t>
  </si>
  <si>
    <t>2454955.6932 </t>
  </si>
  <si>
    <t> 04.05.2009 04:38 </t>
  </si>
  <si>
    <t> -0.0788 </t>
  </si>
  <si>
    <t>C </t>
  </si>
  <si>
    <t>ns</t>
  </si>
  <si>
    <t> G.Samolyk </t>
  </si>
  <si>
    <t> JAAVSO 38;85 </t>
  </si>
  <si>
    <t>2455186.6607 </t>
  </si>
  <si>
    <t> 21.12.2009 03:51 </t>
  </si>
  <si>
    <t> -0.0953 </t>
  </si>
  <si>
    <t> S.Kiyota </t>
  </si>
  <si>
    <t>VSB 50 </t>
  </si>
  <si>
    <t>2455590.2891 </t>
  </si>
  <si>
    <t> 28.01.2011 18:56 </t>
  </si>
  <si>
    <t> -0.1218 </t>
  </si>
  <si>
    <t>-I</t>
  </si>
  <si>
    <t> F.Agerer </t>
  </si>
  <si>
    <t>BAVM 215 </t>
  </si>
  <si>
    <t>2455627.6431 </t>
  </si>
  <si>
    <t> 07.03.2011 03:26 </t>
  </si>
  <si>
    <t>199.5</t>
  </si>
  <si>
    <t> -0.0822 </t>
  </si>
  <si>
    <t>BAVM 220 </t>
  </si>
  <si>
    <t>2456887.5481 </t>
  </si>
  <si>
    <t> 18.08.2014 01:09 </t>
  </si>
  <si>
    <t>259.5</t>
  </si>
  <si>
    <t> -0.0896 </t>
  </si>
  <si>
    <t>BAVM 238 </t>
  </si>
  <si>
    <t>BAD?</t>
  </si>
  <si>
    <t>VSX</t>
  </si>
  <si>
    <t>?</t>
  </si>
  <si>
    <t/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</si>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</sst>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vertical="center" wrapText="1"/>
      <protection locked="0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5" fontId="23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4-4058-8EA3-3C479CB5F5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3">
                  <c:v>1.1967999999978929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4-4058-8EA3-3C479CB5F52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1.3999999973748345E-3</c:v>
                </c:pt>
                <c:pt idx="4">
                  <c:v>-5.7600000003731111E-2</c:v>
                </c:pt>
                <c:pt idx="5">
                  <c:v>3.3599999998841668E-2</c:v>
                </c:pt>
                <c:pt idx="6">
                  <c:v>-4.8000000024330802E-3</c:v>
                </c:pt>
                <c:pt idx="7">
                  <c:v>4.0999999997438863E-2</c:v>
                </c:pt>
                <c:pt idx="8">
                  <c:v>8.9799999997921987E-2</c:v>
                </c:pt>
                <c:pt idx="9">
                  <c:v>7.4400000001332955E-2</c:v>
                </c:pt>
                <c:pt idx="10">
                  <c:v>-4.881600000000617</c:v>
                </c:pt>
                <c:pt idx="11">
                  <c:v>-4.9282000000021071</c:v>
                </c:pt>
                <c:pt idx="12">
                  <c:v>-4.9484000000084052</c:v>
                </c:pt>
                <c:pt idx="15">
                  <c:v>-4.8633000000045286</c:v>
                </c:pt>
                <c:pt idx="16">
                  <c:v>-0.20829999999841675</c:v>
                </c:pt>
                <c:pt idx="17">
                  <c:v>-4.8515000000043074</c:v>
                </c:pt>
                <c:pt idx="18">
                  <c:v>-4.8625000000029104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4-4058-8EA3-3C479CB5F52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4">
                  <c:v>-4.8461999999999534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4-4058-8EA3-3C479CB5F52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9">
                  <c:v>-4.8932999999960884</c:v>
                </c:pt>
                <c:pt idx="20">
                  <c:v>-0.26029999988531927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4-4058-8EA3-3C479CB5F5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4-4058-8EA3-3C479CB5F5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4-4058-8EA3-3C479CB5F5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-0.16480597590794877</c:v>
                </c:pt>
                <c:pt idx="1">
                  <c:v>-0.16480597590794877</c:v>
                </c:pt>
                <c:pt idx="2">
                  <c:v>-0.16480597590794877</c:v>
                </c:pt>
                <c:pt idx="3">
                  <c:v>-0.21445861359900714</c:v>
                </c:pt>
                <c:pt idx="4">
                  <c:v>-0.23810272678522543</c:v>
                </c:pt>
                <c:pt idx="5">
                  <c:v>-0.2451959607410909</c:v>
                </c:pt>
                <c:pt idx="6">
                  <c:v>-0.25465360601557824</c:v>
                </c:pt>
                <c:pt idx="7">
                  <c:v>-0.33031476821147676</c:v>
                </c:pt>
                <c:pt idx="8">
                  <c:v>-0.41779798700048437</c:v>
                </c:pt>
                <c:pt idx="9">
                  <c:v>-0.49818797183362651</c:v>
                </c:pt>
                <c:pt idx="10">
                  <c:v>-2.3069626305793252</c:v>
                </c:pt>
                <c:pt idx="11">
                  <c:v>-2.380259381456602</c:v>
                </c:pt>
                <c:pt idx="12">
                  <c:v>-2.3968102606869541</c:v>
                </c:pt>
                <c:pt idx="13">
                  <c:v>-3.1486930600086955</c:v>
                </c:pt>
                <c:pt idx="14">
                  <c:v>-3.4253291842874498</c:v>
                </c:pt>
                <c:pt idx="15">
                  <c:v>-3.4513377087922894</c:v>
                </c:pt>
                <c:pt idx="16">
                  <c:v>-3.4962615238461048</c:v>
                </c:pt>
                <c:pt idx="17">
                  <c:v>-3.5009903464833485</c:v>
                </c:pt>
                <c:pt idx="18">
                  <c:v>-3.6428550256006575</c:v>
                </c:pt>
                <c:pt idx="19">
                  <c:v>-3.8934826253745713</c:v>
                </c:pt>
                <c:pt idx="20">
                  <c:v>-3.9856946668008231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4-4058-8EA3-3C479CB5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409832"/>
        <c:axId val="1"/>
      </c:scatterChart>
      <c:valAx>
        <c:axId val="70440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40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B-4AAC-9CE8-721985BF878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1.3999999973748345E-3</c:v>
                </c:pt>
                <c:pt idx="4">
                  <c:v>-5.7600000003731111E-2</c:v>
                </c:pt>
                <c:pt idx="5">
                  <c:v>3.3599999998841668E-2</c:v>
                </c:pt>
                <c:pt idx="6">
                  <c:v>-4.8000000024330802E-3</c:v>
                </c:pt>
                <c:pt idx="7">
                  <c:v>4.0999999997438863E-2</c:v>
                </c:pt>
                <c:pt idx="8">
                  <c:v>8.9799999997921987E-2</c:v>
                </c:pt>
                <c:pt idx="9">
                  <c:v>7.4400000001332955E-2</c:v>
                </c:pt>
                <c:pt idx="10">
                  <c:v>0.36804999999731081</c:v>
                </c:pt>
                <c:pt idx="11">
                  <c:v>0.32145000000309665</c:v>
                </c:pt>
                <c:pt idx="12">
                  <c:v>0.30124999999679858</c:v>
                </c:pt>
                <c:pt idx="13">
                  <c:v>1.1967999999978929</c:v>
                </c:pt>
                <c:pt idx="15">
                  <c:v>0.38635000000067521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B-4AAC-9CE8-721985BF878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6">
                  <c:v>-0.20829999999841675</c:v>
                </c:pt>
                <c:pt idx="17">
                  <c:v>0.3981500000008964</c:v>
                </c:pt>
                <c:pt idx="18">
                  <c:v>0.38714999999501742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B-4AAC-9CE8-721985BF878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4">
                  <c:v>0.40345000000525033</c:v>
                </c:pt>
                <c:pt idx="19">
                  <c:v>0.35635000000183936</c:v>
                </c:pt>
                <c:pt idx="20">
                  <c:v>-0.26029999988531927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B-4AAC-9CE8-721985BF878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B-4AAC-9CE8-721985BF878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B-4AAC-9CE8-721985BF878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B-4AAC-9CE8-721985BF878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4.3890844263072437E-2</c:v>
                </c:pt>
                <c:pt idx="1">
                  <c:v>4.3890844263072437E-2</c:v>
                </c:pt>
                <c:pt idx="2">
                  <c:v>4.3890844263072437E-2</c:v>
                </c:pt>
                <c:pt idx="3">
                  <c:v>4.8110763230079769E-2</c:v>
                </c:pt>
                <c:pt idx="4">
                  <c:v>5.0120248452464211E-2</c:v>
                </c:pt>
                <c:pt idx="5">
                  <c:v>5.0723094019179543E-2</c:v>
                </c:pt>
                <c:pt idx="6">
                  <c:v>5.1526888108133322E-2</c:v>
                </c:pt>
                <c:pt idx="7">
                  <c:v>5.7957240819763535E-2</c:v>
                </c:pt>
                <c:pt idx="8">
                  <c:v>6.5392336142585966E-2</c:v>
                </c:pt>
                <c:pt idx="9">
                  <c:v>7.2224585898693072E-2</c:v>
                </c:pt>
                <c:pt idx="10">
                  <c:v>0.22589996828054335</c:v>
                </c:pt>
                <c:pt idx="11">
                  <c:v>0.23212937246993512</c:v>
                </c:pt>
                <c:pt idx="12">
                  <c:v>0.23353601212560424</c:v>
                </c:pt>
                <c:pt idx="13">
                  <c:v>0.29748787932798909</c:v>
                </c:pt>
                <c:pt idx="14">
                  <c:v>0.3209486192993275</c:v>
                </c:pt>
                <c:pt idx="15">
                  <c:v>0.32315905304395037</c:v>
                </c:pt>
                <c:pt idx="16">
                  <c:v>0.32702731209704045</c:v>
                </c:pt>
                <c:pt idx="17">
                  <c:v>0.32737897201095773</c:v>
                </c:pt>
                <c:pt idx="18">
                  <c:v>0.33943588334526437</c:v>
                </c:pt>
                <c:pt idx="19">
                  <c:v>0.36073642670253947</c:v>
                </c:pt>
                <c:pt idx="20">
                  <c:v>0.36862365620039839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B-4AAC-9CE8-721985BF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61232"/>
        <c:axId val="1"/>
      </c:scatterChart>
      <c:valAx>
        <c:axId val="71526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6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5-4A60-B0EC-C3C71D0750E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-1.3168602003133856E-2</c:v>
                </c:pt>
                <c:pt idx="4">
                  <c:v>-7.9106031527771847E-2</c:v>
                </c:pt>
                <c:pt idx="5">
                  <c:v>1.0012739614467137E-2</c:v>
                </c:pt>
                <c:pt idx="6">
                  <c:v>-3.1162232193310047E-2</c:v>
                </c:pt>
                <c:pt idx="7">
                  <c:v>-7.5620066709234379E-3</c:v>
                </c:pt>
                <c:pt idx="8">
                  <c:v>1.5569504088489339E-2</c:v>
                </c:pt>
                <c:pt idx="9">
                  <c:v>-2.3417756288836244E-2</c:v>
                </c:pt>
                <c:pt idx="10">
                  <c:v>-0.260307679149264</c:v>
                </c:pt>
                <c:pt idx="11">
                  <c:v>-0.32841371067479486</c:v>
                </c:pt>
                <c:pt idx="12">
                  <c:v>-0.35346991135156713</c:v>
                </c:pt>
                <c:pt idx="15">
                  <c:v>-0.57777926812559599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5-4A60-B0EC-C3C71D0750E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  <c:pt idx="17">
                  <c:v>-0.58054787012224551</c:v>
                </c:pt>
                <c:pt idx="18">
                  <c:v>-0.63317244726931676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5-4A60-B0EC-C3C71D0750E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  <c:pt idx="14">
                  <c:v>-0.55304809564404422</c:v>
                </c:pt>
                <c:pt idx="19">
                  <c:v>-0.73750920022575883</c:v>
                </c:pt>
                <c:pt idx="20">
                  <c:v>1.2435231068739085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5-4A60-B0EC-C3C71D0750E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5-4A60-B0EC-C3C71D0750E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5-4A60-B0EC-C3C71D0750E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5-4A60-B0EC-C3C71D0750E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-3.6938092876121112E-2</c:v>
                </c:pt>
                <c:pt idx="1">
                  <c:v>-3.6938092876121112E-2</c:v>
                </c:pt>
                <c:pt idx="2">
                  <c:v>-3.6938092876121112E-2</c:v>
                </c:pt>
                <c:pt idx="3">
                  <c:v>-4.0822330726891246E-2</c:v>
                </c:pt>
                <c:pt idx="4">
                  <c:v>-4.2671967798686546E-2</c:v>
                </c:pt>
                <c:pt idx="5">
                  <c:v>-4.3226858920225139E-2</c:v>
                </c:pt>
                <c:pt idx="6">
                  <c:v>-4.3966713748943259E-2</c:v>
                </c:pt>
                <c:pt idx="7">
                  <c:v>-4.9885552378688219E-2</c:v>
                </c:pt>
                <c:pt idx="8">
                  <c:v>-5.6729209544330833E-2</c:v>
                </c:pt>
                <c:pt idx="9">
                  <c:v>-6.301797558843486E-2</c:v>
                </c:pt>
                <c:pt idx="10">
                  <c:v>-0.20446897065398056</c:v>
                </c:pt>
                <c:pt idx="11">
                  <c:v>-0.21020284557654595</c:v>
                </c:pt>
                <c:pt idx="12">
                  <c:v>-0.2114975915268027</c:v>
                </c:pt>
                <c:pt idx="13">
                  <c:v>-0.27036229133668815</c:v>
                </c:pt>
                <c:pt idx="14">
                  <c:v>-0.29195680414989827</c:v>
                </c:pt>
                <c:pt idx="15">
                  <c:v>-0.2939914049288731</c:v>
                </c:pt>
                <c:pt idx="16">
                  <c:v>-0.29755195629207909</c:v>
                </c:pt>
                <c:pt idx="17">
                  <c:v>-0.29787564277964323</c:v>
                </c:pt>
                <c:pt idx="18">
                  <c:v>-0.30897346521041508</c:v>
                </c:pt>
                <c:pt idx="19">
                  <c:v>-0.32857961817144526</c:v>
                </c:pt>
                <c:pt idx="20">
                  <c:v>-0.33581632321484439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5-4A60-B0EC-C3C71D0750E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3'!$U$21:$U$999</c:f>
              <c:numCache>
                <c:formatCode>General</c:formatCode>
                <c:ptCount val="979"/>
                <c:pt idx="13">
                  <c:v>0.32129639405320631</c:v>
                </c:pt>
                <c:pt idx="16">
                  <c:v>-1.1857838199575781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5-4A60-B0EC-C3C71D07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58936"/>
        <c:axId val="1"/>
      </c:scatterChart>
      <c:valAx>
        <c:axId val="71525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5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2330827067669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0</xdr:rowOff>
    </xdr:from>
    <xdr:to>
      <xdr:col>16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D3249B-3BD8-BD32-451D-7D94FB61D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9525</xdr:rowOff>
    </xdr:from>
    <xdr:to>
      <xdr:col>16</xdr:col>
      <xdr:colOff>247650</xdr:colOff>
      <xdr:row>19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48B83B0-8729-7964-59F0-1B977499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57151</xdr:rowOff>
    </xdr:from>
    <xdr:to>
      <xdr:col>17</xdr:col>
      <xdr:colOff>161925</xdr:colOff>
      <xdr:row>18</xdr:row>
      <xdr:rowOff>123826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634B574-D564-EC09-D401-156A907CB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A31" sqref="A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f>+D4</f>
        <v>20.9986</v>
      </c>
      <c r="D8" t="s">
        <v>132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-0.16480597590794877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-2.364411318621828E-3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60324.775809374994</v>
      </c>
    </row>
    <row r="15" spans="1:7" x14ac:dyDescent="0.2">
      <c r="A15" s="14" t="s">
        <v>18</v>
      </c>
      <c r="B15" s="12"/>
      <c r="C15" s="15">
        <f ca="1">(C7+C11)+(C8+C12)*INT(MAX(F21:F3533))</f>
        <v>59933.221905333208</v>
      </c>
      <c r="D15" s="16" t="s">
        <v>37</v>
      </c>
      <c r="E15" s="17">
        <f ca="1">ROUND(2*(E14-$C$7)/$C$8,0)/2+E13</f>
        <v>1635.5</v>
      </c>
    </row>
    <row r="16" spans="1:7" x14ac:dyDescent="0.2">
      <c r="A16" s="18" t="s">
        <v>4</v>
      </c>
      <c r="B16" s="12"/>
      <c r="C16" s="19">
        <f ca="1">+C8+C12</f>
        <v>20.99623558868138</v>
      </c>
      <c r="D16" s="16" t="s">
        <v>38</v>
      </c>
      <c r="E16" s="26">
        <f ca="1">ROUND(2*(E14-$C$15)/$C$16,0)/2+E13</f>
        <v>19.5</v>
      </c>
    </row>
    <row r="17" spans="1:18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45324.544332645833</v>
      </c>
    </row>
    <row r="18" spans="1:18" ht="14.25" thickTop="1" thickBot="1" x14ac:dyDescent="0.25">
      <c r="A18" s="18" t="s">
        <v>5</v>
      </c>
      <c r="B18" s="12"/>
      <c r="C18" s="21">
        <f ca="1">+C15</f>
        <v>59933.221905333208</v>
      </c>
      <c r="D18" s="22">
        <f ca="1">+C16</f>
        <v>20.99623558868138</v>
      </c>
      <c r="E18" s="23" t="s">
        <v>34</v>
      </c>
    </row>
    <row r="19" spans="1:18" ht="13.5" thickTop="1" x14ac:dyDescent="0.2">
      <c r="A19" s="27" t="s">
        <v>35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41</v>
      </c>
      <c r="J20" s="7" t="s">
        <v>28</v>
      </c>
      <c r="K20" s="7" t="s">
        <v>46</v>
      </c>
      <c r="L20" s="7" t="s">
        <v>51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-6.0004000266781462E-3</v>
      </c>
      <c r="F21">
        <f t="shared" ref="F21:F40" si="1">ROUND(2*E21,0)/2</f>
        <v>0</v>
      </c>
      <c r="G21">
        <f t="shared" ref="G21:G39" si="2">+C21-(C$7+F21*C$8)</f>
        <v>-0.12600000000020373</v>
      </c>
      <c r="J21">
        <f>+G21</f>
        <v>-0.12600000000020373</v>
      </c>
      <c r="O21">
        <f t="shared" ref="O21:O39" ca="1" si="3">+C$11+C$12*$F21</f>
        <v>-0.16480597590794877</v>
      </c>
      <c r="Q21" s="2">
        <f t="shared" ref="Q21:Q39" si="4">+C21-15018.5</f>
        <v>10984.844000000001</v>
      </c>
    </row>
    <row r="22" spans="1:18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-0.16480597590794877</v>
      </c>
      <c r="Q22" s="2">
        <f t="shared" si="4"/>
        <v>10984.970000000001</v>
      </c>
      <c r="R22" t="str">
        <f>IF(ABS(C22-C21)&lt;0.00001,1,"")</f>
        <v/>
      </c>
    </row>
    <row r="23" spans="1:18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5.7146666914969298E-4</v>
      </c>
      <c r="F23">
        <f t="shared" si="1"/>
        <v>0</v>
      </c>
      <c r="G23">
        <f t="shared" si="2"/>
        <v>1.1999999998806743E-2</v>
      </c>
      <c r="J23">
        <f t="shared" ref="J23:J33" si="5">+G23</f>
        <v>1.1999999998806743E-2</v>
      </c>
      <c r="O23">
        <f t="shared" ca="1" si="3"/>
        <v>-0.16480597590794877</v>
      </c>
      <c r="Q23" s="2">
        <f t="shared" si="4"/>
        <v>10984.982</v>
      </c>
    </row>
    <row r="24" spans="1:18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21.000066671111309</v>
      </c>
      <c r="F24">
        <f t="shared" si="1"/>
        <v>21</v>
      </c>
      <c r="G24">
        <f t="shared" si="2"/>
        <v>1.3999999973748345E-3</v>
      </c>
      <c r="J24">
        <f t="shared" si="5"/>
        <v>1.3999999973748345E-3</v>
      </c>
      <c r="O24">
        <f t="shared" ca="1" si="3"/>
        <v>-0.21445861359900714</v>
      </c>
      <c r="Q24" s="2">
        <f t="shared" si="4"/>
        <v>11425.941999999999</v>
      </c>
    </row>
    <row r="25" spans="1:18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30.997256959987695</v>
      </c>
      <c r="F25">
        <f t="shared" si="1"/>
        <v>31</v>
      </c>
      <c r="G25">
        <f t="shared" si="2"/>
        <v>-5.7600000003731111E-2</v>
      </c>
      <c r="J25">
        <f t="shared" si="5"/>
        <v>-5.7600000003731111E-2</v>
      </c>
      <c r="O25">
        <f t="shared" ca="1" si="3"/>
        <v>-0.23810272678522543</v>
      </c>
      <c r="Q25" s="2">
        <f t="shared" si="4"/>
        <v>11635.868999999999</v>
      </c>
    </row>
    <row r="26" spans="1:18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34.001600106673642</v>
      </c>
      <c r="F26">
        <f t="shared" si="1"/>
        <v>34</v>
      </c>
      <c r="G26">
        <f t="shared" si="2"/>
        <v>3.3599999998841668E-2</v>
      </c>
      <c r="J26">
        <f t="shared" si="5"/>
        <v>3.3599999998841668E-2</v>
      </c>
      <c r="O26">
        <f t="shared" ca="1" si="3"/>
        <v>-0.2451959607410909</v>
      </c>
      <c r="Q26" s="2">
        <f t="shared" si="4"/>
        <v>11698.955999999998</v>
      </c>
    </row>
    <row r="27" spans="1:18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37.999771413332276</v>
      </c>
      <c r="F27">
        <f t="shared" si="1"/>
        <v>38</v>
      </c>
      <c r="G27">
        <f t="shared" si="2"/>
        <v>-4.8000000024330802E-3</v>
      </c>
      <c r="J27">
        <f t="shared" si="5"/>
        <v>-4.8000000024330802E-3</v>
      </c>
      <c r="O27">
        <f t="shared" ca="1" si="3"/>
        <v>-0.25465360601557824</v>
      </c>
      <c r="Q27" s="2">
        <f t="shared" si="4"/>
        <v>11782.912</v>
      </c>
    </row>
    <row r="28" spans="1:18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70.001952511119754</v>
      </c>
      <c r="F28">
        <f t="shared" si="1"/>
        <v>70</v>
      </c>
      <c r="G28">
        <f t="shared" si="2"/>
        <v>4.0999999997438863E-2</v>
      </c>
      <c r="J28">
        <f t="shared" si="5"/>
        <v>4.0999999997438863E-2</v>
      </c>
      <c r="O28">
        <f t="shared" ca="1" si="3"/>
        <v>-0.33031476821147676</v>
      </c>
      <c r="Q28" s="2">
        <f t="shared" si="4"/>
        <v>12454.913</v>
      </c>
    </row>
    <row r="29" spans="1:18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107.0042764755745</v>
      </c>
      <c r="F29">
        <f t="shared" si="1"/>
        <v>107</v>
      </c>
      <c r="G29">
        <f t="shared" si="2"/>
        <v>8.9799999997921987E-2</v>
      </c>
      <c r="J29">
        <f t="shared" si="5"/>
        <v>8.9799999997921987E-2</v>
      </c>
      <c r="O29">
        <f t="shared" ca="1" si="3"/>
        <v>-0.41779798700048437</v>
      </c>
      <c r="Q29" s="2">
        <f t="shared" si="4"/>
        <v>13231.91</v>
      </c>
    </row>
    <row r="30" spans="1:18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141.00354309334909</v>
      </c>
      <c r="F30">
        <f t="shared" si="1"/>
        <v>141</v>
      </c>
      <c r="G30">
        <f t="shared" si="2"/>
        <v>7.4400000001332955E-2</v>
      </c>
      <c r="J30">
        <f t="shared" si="5"/>
        <v>7.4400000001332955E-2</v>
      </c>
      <c r="O30">
        <f t="shared" ca="1" si="3"/>
        <v>-0.49818797183362651</v>
      </c>
      <c r="Q30" s="2">
        <f t="shared" si="4"/>
        <v>13945.847000000002</v>
      </c>
    </row>
    <row r="31" spans="1:18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905.76752735896673</v>
      </c>
      <c r="F31">
        <f t="shared" si="1"/>
        <v>906</v>
      </c>
      <c r="G31">
        <f t="shared" si="2"/>
        <v>-4.881600000000617</v>
      </c>
      <c r="J31">
        <f t="shared" si="5"/>
        <v>-4.881600000000617</v>
      </c>
      <c r="O31">
        <f t="shared" ca="1" si="3"/>
        <v>-2.3069626305793252</v>
      </c>
      <c r="Q31" s="2">
        <f t="shared" si="4"/>
        <v>30004.82</v>
      </c>
    </row>
    <row r="32" spans="1:18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936.76530816340153</v>
      </c>
      <c r="F32">
        <f t="shared" si="1"/>
        <v>937</v>
      </c>
      <c r="G32">
        <f t="shared" si="2"/>
        <v>-4.9282000000021071</v>
      </c>
      <c r="J32">
        <f t="shared" si="5"/>
        <v>-4.9282000000021071</v>
      </c>
      <c r="O32">
        <f t="shared" ca="1" si="3"/>
        <v>-2.380259381456602</v>
      </c>
      <c r="Q32" s="2">
        <f t="shared" si="4"/>
        <v>30655.730000000003</v>
      </c>
    </row>
    <row r="33" spans="1:17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943.76434619450799</v>
      </c>
      <c r="F33">
        <f t="shared" si="1"/>
        <v>944</v>
      </c>
      <c r="G33">
        <f t="shared" si="2"/>
        <v>-4.9484000000084052</v>
      </c>
      <c r="J33">
        <f t="shared" si="5"/>
        <v>-4.9484000000084052</v>
      </c>
      <c r="O33">
        <f t="shared" ca="1" si="3"/>
        <v>-2.3968102606869541</v>
      </c>
      <c r="Q33" s="2">
        <f t="shared" si="4"/>
        <v>30802.699999999997</v>
      </c>
    </row>
    <row r="34" spans="1:17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1262.0569942758088</v>
      </c>
      <c r="F34">
        <f t="shared" si="1"/>
        <v>1262</v>
      </c>
      <c r="G34">
        <f t="shared" si="2"/>
        <v>1.1967999999978929</v>
      </c>
      <c r="I34">
        <f>+G34</f>
        <v>1.1967999999978929</v>
      </c>
      <c r="O34">
        <f t="shared" ca="1" si="3"/>
        <v>-3.1486930600086955</v>
      </c>
      <c r="Q34" s="2">
        <f t="shared" si="4"/>
        <v>37486.400000000001</v>
      </c>
    </row>
    <row r="35" spans="1:17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1378.7692131856411</v>
      </c>
      <c r="F35">
        <f t="shared" si="1"/>
        <v>1379</v>
      </c>
      <c r="G35">
        <f t="shared" si="2"/>
        <v>-4.8461999999999534</v>
      </c>
      <c r="K35">
        <f>+G35</f>
        <v>-4.8461999999999534</v>
      </c>
      <c r="O35">
        <f t="shared" ca="1" si="3"/>
        <v>-3.4253291842874498</v>
      </c>
      <c r="Q35" s="2">
        <f t="shared" si="4"/>
        <v>39937.193200000002</v>
      </c>
    </row>
    <row r="36" spans="1:17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1389.7683988456374</v>
      </c>
      <c r="F36">
        <f t="shared" si="1"/>
        <v>1390</v>
      </c>
      <c r="G36">
        <f t="shared" si="2"/>
        <v>-4.8633000000045286</v>
      </c>
      <c r="J36">
        <f>+G36</f>
        <v>-4.8633000000045286</v>
      </c>
      <c r="O36">
        <f t="shared" ca="1" si="3"/>
        <v>-3.4513377087922894</v>
      </c>
      <c r="Q36" s="2">
        <f t="shared" si="4"/>
        <v>40168.1607</v>
      </c>
    </row>
    <row r="37" spans="1:17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1408.990080291067</v>
      </c>
      <c r="F37">
        <f t="shared" si="1"/>
        <v>1409</v>
      </c>
      <c r="G37">
        <f t="shared" si="2"/>
        <v>-0.20829999999841675</v>
      </c>
      <c r="J37">
        <f>+G37</f>
        <v>-0.20829999999841675</v>
      </c>
      <c r="O37">
        <f t="shared" ca="1" si="3"/>
        <v>-3.4962615238461048</v>
      </c>
      <c r="Q37" s="2">
        <f t="shared" si="4"/>
        <v>40571.789100000002</v>
      </c>
    </row>
    <row r="38" spans="1:17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1410.7689607878622</v>
      </c>
      <c r="F38">
        <f t="shared" si="1"/>
        <v>1411</v>
      </c>
      <c r="G38">
        <f t="shared" si="2"/>
        <v>-4.8515000000043074</v>
      </c>
      <c r="J38">
        <f>+G38</f>
        <v>-4.8515000000043074</v>
      </c>
      <c r="O38">
        <f t="shared" ca="1" si="3"/>
        <v>-3.5009903464833485</v>
      </c>
      <c r="Q38" s="2">
        <f t="shared" si="4"/>
        <v>40609.143100000001</v>
      </c>
    </row>
    <row r="39" spans="1:17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1470.7684369434153</v>
      </c>
      <c r="F39">
        <f t="shared" si="1"/>
        <v>1471</v>
      </c>
      <c r="G39">
        <f t="shared" si="2"/>
        <v>-4.8625000000029104</v>
      </c>
      <c r="J39">
        <f>+G39</f>
        <v>-4.8625000000029104</v>
      </c>
      <c r="O39">
        <f t="shared" ca="1" si="3"/>
        <v>-3.6428550256006575</v>
      </c>
      <c r="Q39" s="2">
        <f t="shared" si="4"/>
        <v>41869.0481</v>
      </c>
    </row>
    <row r="40" spans="1:17" x14ac:dyDescent="0.2">
      <c r="A40" s="57" t="s">
        <v>135</v>
      </c>
      <c r="B40" s="58" t="s">
        <v>43</v>
      </c>
      <c r="C40" s="63">
        <v>59113.368900000001</v>
      </c>
      <c r="D40" s="64">
        <v>1.6000000000000001E-3</v>
      </c>
      <c r="E40">
        <f t="shared" ref="E40" si="6">+(C40-C$7)/C$8</f>
        <v>1576.7669701789644</v>
      </c>
      <c r="F40">
        <f t="shared" si="1"/>
        <v>1577</v>
      </c>
      <c r="G40">
        <f t="shared" ref="G40" si="7">+C40-(C$7+F40*C$8)</f>
        <v>-4.8932999999960884</v>
      </c>
      <c r="L40">
        <f>+G40</f>
        <v>-4.8932999999960884</v>
      </c>
      <c r="O40">
        <f t="shared" ref="O40" ca="1" si="8">+C$11+C$12*$F40</f>
        <v>-3.8934826253745713</v>
      </c>
      <c r="Q40" s="2">
        <f t="shared" ref="Q40" si="9">+C40-15018.5</f>
        <v>44094.868900000001</v>
      </c>
    </row>
    <row r="41" spans="1:17" x14ac:dyDescent="0.2">
      <c r="A41" s="60" t="s">
        <v>136</v>
      </c>
      <c r="B41" s="61" t="s">
        <v>43</v>
      </c>
      <c r="C41" s="65">
        <v>59936.947300000116</v>
      </c>
      <c r="D41" s="10"/>
      <c r="E41">
        <f t="shared" ref="E41" si="10">+(C41-C$7)/C$8</f>
        <v>1615.9876039355061</v>
      </c>
      <c r="F41">
        <f t="shared" ref="F41" si="11">ROUND(2*E41,0)/2</f>
        <v>1616</v>
      </c>
      <c r="G41">
        <f t="shared" ref="G41" si="12">+C41-(C$7+F41*C$8)</f>
        <v>-0.26029999988531927</v>
      </c>
      <c r="L41">
        <f>+G41</f>
        <v>-0.26029999988531927</v>
      </c>
      <c r="O41">
        <f t="shared" ref="O41" ca="1" si="13">+C$11+C$12*$F41</f>
        <v>-3.9856946668008231</v>
      </c>
      <c r="Q41" s="2">
        <f t="shared" ref="Q41" si="14">+C41-15018.5</f>
        <v>44918.447300000116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v>10.4993</v>
      </c>
      <c r="D8" t="s">
        <v>133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4.3890844263072437E-2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1.0047426111922214E-4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60325.504976041666</v>
      </c>
    </row>
    <row r="15" spans="1:7" x14ac:dyDescent="0.2">
      <c r="A15" s="14" t="s">
        <v>18</v>
      </c>
      <c r="B15" s="12"/>
      <c r="C15" s="15">
        <f ca="1">(C7+C11)+(C8+C12)*INT(MAX(F21:F3533))</f>
        <v>59937.5762236562</v>
      </c>
      <c r="D15" s="16" t="s">
        <v>37</v>
      </c>
      <c r="E15" s="17">
        <f ca="1">ROUND(2*(E14-$C$7)/$C$8,0)/2+E13</f>
        <v>3270</v>
      </c>
    </row>
    <row r="16" spans="1:7" x14ac:dyDescent="0.2">
      <c r="A16" s="18" t="s">
        <v>4</v>
      </c>
      <c r="B16" s="12"/>
      <c r="C16" s="19">
        <f ca="1">+C8+C12</f>
        <v>10.499400474261119</v>
      </c>
      <c r="D16" s="16" t="s">
        <v>38</v>
      </c>
      <c r="E16" s="26">
        <f ca="1">ROUND(2*(E14-$C$15)/$C$16,0)/2+E13</f>
        <v>38</v>
      </c>
    </row>
    <row r="17" spans="1:17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45317.720108344787</v>
      </c>
    </row>
    <row r="18" spans="1:17" ht="14.25" thickTop="1" thickBot="1" x14ac:dyDescent="0.25">
      <c r="A18" s="18" t="s">
        <v>5</v>
      </c>
      <c r="B18" s="12"/>
      <c r="C18" s="21">
        <f ca="1">+C15</f>
        <v>59937.5762236562</v>
      </c>
      <c r="D18" s="22">
        <f ca="1">+C16</f>
        <v>10.499400474261119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-1.2000800053356292E-2</v>
      </c>
      <c r="F21">
        <f t="shared" ref="F21:F40" si="1">ROUND(2*E21,0)/2</f>
        <v>0</v>
      </c>
      <c r="G21">
        <f t="shared" ref="G21:G39" si="2">+C21-(C$7+F21*C$8)</f>
        <v>-0.12600000000020373</v>
      </c>
      <c r="I21">
        <f>+G21</f>
        <v>-0.12600000000020373</v>
      </c>
      <c r="O21">
        <f t="shared" ref="O21:O39" ca="1" si="3">+C$11+C$12*$F21</f>
        <v>4.3890844263072437E-2</v>
      </c>
      <c r="Q21" s="2">
        <f t="shared" ref="Q21:Q39" si="4">+C21-15018.5</f>
        <v>10984.844000000001</v>
      </c>
    </row>
    <row r="22" spans="1:17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4.3890844263072437E-2</v>
      </c>
      <c r="Q22" s="2">
        <f t="shared" si="4"/>
        <v>10984.970000000001</v>
      </c>
    </row>
    <row r="23" spans="1:17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1.142933338299386E-3</v>
      </c>
      <c r="F23">
        <f t="shared" si="1"/>
        <v>0</v>
      </c>
      <c r="G23">
        <f t="shared" si="2"/>
        <v>1.1999999998806743E-2</v>
      </c>
      <c r="I23">
        <f t="shared" ref="I23:I34" si="5">+G23</f>
        <v>1.1999999998806743E-2</v>
      </c>
      <c r="O23">
        <f t="shared" ca="1" si="3"/>
        <v>4.3890844263072437E-2</v>
      </c>
      <c r="Q23" s="2">
        <f t="shared" si="4"/>
        <v>10984.982</v>
      </c>
    </row>
    <row r="24" spans="1:17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42.000133342222618</v>
      </c>
      <c r="F24">
        <f t="shared" si="1"/>
        <v>42</v>
      </c>
      <c r="G24">
        <f t="shared" si="2"/>
        <v>1.3999999973748345E-3</v>
      </c>
      <c r="I24">
        <f t="shared" si="5"/>
        <v>1.3999999973748345E-3</v>
      </c>
      <c r="O24">
        <f t="shared" ca="1" si="3"/>
        <v>4.8110763230079769E-2</v>
      </c>
      <c r="Q24" s="2">
        <f t="shared" si="4"/>
        <v>11425.941999999999</v>
      </c>
    </row>
    <row r="25" spans="1:17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61.99451391997539</v>
      </c>
      <c r="F25">
        <f t="shared" si="1"/>
        <v>62</v>
      </c>
      <c r="G25">
        <f t="shared" si="2"/>
        <v>-5.7600000003731111E-2</v>
      </c>
      <c r="I25">
        <f t="shared" si="5"/>
        <v>-5.7600000003731111E-2</v>
      </c>
      <c r="O25">
        <f t="shared" ca="1" si="3"/>
        <v>5.0120248452464211E-2</v>
      </c>
      <c r="Q25" s="2">
        <f t="shared" si="4"/>
        <v>11635.868999999999</v>
      </c>
    </row>
    <row r="26" spans="1:17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68.003200213347284</v>
      </c>
      <c r="F26">
        <f t="shared" si="1"/>
        <v>68</v>
      </c>
      <c r="G26">
        <f t="shared" si="2"/>
        <v>3.3599999998841668E-2</v>
      </c>
      <c r="I26">
        <f t="shared" si="5"/>
        <v>3.3599999998841668E-2</v>
      </c>
      <c r="O26">
        <f t="shared" ca="1" si="3"/>
        <v>5.0723094019179543E-2</v>
      </c>
      <c r="Q26" s="2">
        <f t="shared" si="4"/>
        <v>11698.955999999998</v>
      </c>
    </row>
    <row r="27" spans="1:17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75.999542826664552</v>
      </c>
      <c r="F27">
        <f t="shared" si="1"/>
        <v>76</v>
      </c>
      <c r="G27">
        <f t="shared" si="2"/>
        <v>-4.8000000024330802E-3</v>
      </c>
      <c r="I27">
        <f t="shared" si="5"/>
        <v>-4.8000000024330802E-3</v>
      </c>
      <c r="O27">
        <f t="shared" ca="1" si="3"/>
        <v>5.1526888108133322E-2</v>
      </c>
      <c r="Q27" s="2">
        <f t="shared" si="4"/>
        <v>11782.912</v>
      </c>
    </row>
    <row r="28" spans="1:17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140.00390502223951</v>
      </c>
      <c r="F28">
        <f t="shared" si="1"/>
        <v>140</v>
      </c>
      <c r="G28">
        <f t="shared" si="2"/>
        <v>4.0999999997438863E-2</v>
      </c>
      <c r="I28">
        <f t="shared" si="5"/>
        <v>4.0999999997438863E-2</v>
      </c>
      <c r="O28">
        <f t="shared" ca="1" si="3"/>
        <v>5.7957240819763535E-2</v>
      </c>
      <c r="Q28" s="2">
        <f t="shared" si="4"/>
        <v>12454.913</v>
      </c>
    </row>
    <row r="29" spans="1:17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214.008552951149</v>
      </c>
      <c r="F29">
        <f t="shared" si="1"/>
        <v>214</v>
      </c>
      <c r="G29">
        <f t="shared" si="2"/>
        <v>8.9799999997921987E-2</v>
      </c>
      <c r="I29">
        <f t="shared" si="5"/>
        <v>8.9799999997921987E-2</v>
      </c>
      <c r="O29">
        <f t="shared" ca="1" si="3"/>
        <v>6.5392336142585966E-2</v>
      </c>
      <c r="Q29" s="2">
        <f t="shared" si="4"/>
        <v>13231.91</v>
      </c>
    </row>
    <row r="30" spans="1:17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282.00708618669819</v>
      </c>
      <c r="F30">
        <f t="shared" si="1"/>
        <v>282</v>
      </c>
      <c r="G30">
        <f t="shared" si="2"/>
        <v>7.4400000001332955E-2</v>
      </c>
      <c r="I30">
        <f t="shared" si="5"/>
        <v>7.4400000001332955E-2</v>
      </c>
      <c r="O30">
        <f t="shared" ca="1" si="3"/>
        <v>7.2224585898693072E-2</v>
      </c>
      <c r="Q30" s="2">
        <f t="shared" si="4"/>
        <v>13945.847000000002</v>
      </c>
    </row>
    <row r="31" spans="1:17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1811.5350547179335</v>
      </c>
      <c r="F31">
        <f t="shared" si="1"/>
        <v>1811.5</v>
      </c>
      <c r="G31">
        <f t="shared" si="2"/>
        <v>0.36804999999731081</v>
      </c>
      <c r="I31">
        <f t="shared" si="5"/>
        <v>0.36804999999731081</v>
      </c>
      <c r="O31">
        <f t="shared" ca="1" si="3"/>
        <v>0.22589996828054335</v>
      </c>
      <c r="Q31" s="2">
        <f t="shared" si="4"/>
        <v>30004.82</v>
      </c>
    </row>
    <row r="32" spans="1:17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1873.5306163268031</v>
      </c>
      <c r="F32">
        <f t="shared" si="1"/>
        <v>1873.5</v>
      </c>
      <c r="G32">
        <f t="shared" si="2"/>
        <v>0.32145000000309665</v>
      </c>
      <c r="I32">
        <f t="shared" si="5"/>
        <v>0.32145000000309665</v>
      </c>
      <c r="O32">
        <f t="shared" ca="1" si="3"/>
        <v>0.23212937246993512</v>
      </c>
      <c r="Q32" s="2">
        <f t="shared" si="4"/>
        <v>30655.730000000003</v>
      </c>
    </row>
    <row r="33" spans="1:18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1887.528692389016</v>
      </c>
      <c r="F33">
        <f t="shared" si="1"/>
        <v>1887.5</v>
      </c>
      <c r="G33">
        <f t="shared" si="2"/>
        <v>0.30124999999679858</v>
      </c>
      <c r="I33">
        <f t="shared" si="5"/>
        <v>0.30124999999679858</v>
      </c>
      <c r="O33">
        <f t="shared" ca="1" si="3"/>
        <v>0.23353601212560424</v>
      </c>
      <c r="Q33" s="2">
        <f t="shared" si="4"/>
        <v>30802.699999999997</v>
      </c>
    </row>
    <row r="34" spans="1:18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2524.1139885516177</v>
      </c>
      <c r="F34">
        <f t="shared" si="1"/>
        <v>2524</v>
      </c>
      <c r="G34">
        <f t="shared" si="2"/>
        <v>1.1967999999978929</v>
      </c>
      <c r="I34">
        <f t="shared" si="5"/>
        <v>1.1967999999978929</v>
      </c>
      <c r="O34">
        <f t="shared" ca="1" si="3"/>
        <v>0.29748787932798909</v>
      </c>
      <c r="Q34" s="2">
        <f t="shared" si="4"/>
        <v>37486.400000000001</v>
      </c>
      <c r="R34" t="s">
        <v>134</v>
      </c>
    </row>
    <row r="35" spans="1:18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2757.5384263712822</v>
      </c>
      <c r="F35">
        <f t="shared" si="1"/>
        <v>2757.5</v>
      </c>
      <c r="G35">
        <f t="shared" si="2"/>
        <v>0.40345000000525033</v>
      </c>
      <c r="K35">
        <f>+G35</f>
        <v>0.40345000000525033</v>
      </c>
      <c r="O35">
        <f t="shared" ca="1" si="3"/>
        <v>0.3209486192993275</v>
      </c>
      <c r="Q35" s="2">
        <f t="shared" si="4"/>
        <v>39937.193200000002</v>
      </c>
    </row>
    <row r="36" spans="1:18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2779.5367976912748</v>
      </c>
      <c r="F36">
        <f t="shared" si="1"/>
        <v>2779.5</v>
      </c>
      <c r="G36">
        <f t="shared" si="2"/>
        <v>0.38635000000067521</v>
      </c>
      <c r="I36">
        <f>+G36</f>
        <v>0.38635000000067521</v>
      </c>
      <c r="O36">
        <f t="shared" ca="1" si="3"/>
        <v>0.32315905304395037</v>
      </c>
      <c r="Q36" s="2">
        <f t="shared" si="4"/>
        <v>40168.1607</v>
      </c>
    </row>
    <row r="37" spans="1:18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2817.980160582134</v>
      </c>
      <c r="F37">
        <f t="shared" si="1"/>
        <v>2818</v>
      </c>
      <c r="G37">
        <f t="shared" si="2"/>
        <v>-0.20829999999841675</v>
      </c>
      <c r="J37">
        <f>+G37</f>
        <v>-0.20829999999841675</v>
      </c>
      <c r="O37">
        <f t="shared" ca="1" si="3"/>
        <v>0.32702731209704045</v>
      </c>
      <c r="Q37" s="2">
        <f t="shared" si="4"/>
        <v>40571.789100000002</v>
      </c>
      <c r="R37" t="s">
        <v>53</v>
      </c>
    </row>
    <row r="38" spans="1:18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2821.5379215757243</v>
      </c>
      <c r="F38">
        <f t="shared" si="1"/>
        <v>2821.5</v>
      </c>
      <c r="G38">
        <f t="shared" si="2"/>
        <v>0.3981500000008964</v>
      </c>
      <c r="J38">
        <f>+G38</f>
        <v>0.3981500000008964</v>
      </c>
      <c r="O38">
        <f t="shared" ca="1" si="3"/>
        <v>0.32737897201095773</v>
      </c>
      <c r="Q38" s="2">
        <f t="shared" si="4"/>
        <v>40609.143100000001</v>
      </c>
      <c r="R38" t="s">
        <v>53</v>
      </c>
    </row>
    <row r="39" spans="1:18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2941.5368738868306</v>
      </c>
      <c r="F39">
        <f t="shared" si="1"/>
        <v>2941.5</v>
      </c>
      <c r="G39">
        <f t="shared" si="2"/>
        <v>0.38714999999501742</v>
      </c>
      <c r="J39">
        <f>+G39</f>
        <v>0.38714999999501742</v>
      </c>
      <c r="O39">
        <f t="shared" ca="1" si="3"/>
        <v>0.33943588334526437</v>
      </c>
      <c r="Q39" s="2">
        <f t="shared" si="4"/>
        <v>41869.0481</v>
      </c>
      <c r="R39" t="s">
        <v>53</v>
      </c>
    </row>
    <row r="40" spans="1:18" x14ac:dyDescent="0.2">
      <c r="A40" s="57" t="s">
        <v>135</v>
      </c>
      <c r="B40" s="58" t="s">
        <v>43</v>
      </c>
      <c r="C40" s="63">
        <v>59113.368900000001</v>
      </c>
      <c r="D40" s="64">
        <v>1.6000000000000001E-3</v>
      </c>
      <c r="E40">
        <f t="shared" ref="E40" si="6">+(C40-C$7)/C$8</f>
        <v>3153.5339403579287</v>
      </c>
      <c r="F40">
        <f t="shared" si="1"/>
        <v>3153.5</v>
      </c>
      <c r="G40">
        <f t="shared" ref="G40" si="7">+C40-(C$7+F40*C$8)</f>
        <v>0.35635000000183936</v>
      </c>
      <c r="K40">
        <f>+G40</f>
        <v>0.35635000000183936</v>
      </c>
      <c r="O40">
        <f t="shared" ref="O40" ca="1" si="8">+C$11+C$12*$F40</f>
        <v>0.36073642670253947</v>
      </c>
      <c r="Q40" s="2">
        <f t="shared" ref="Q40" si="9">+C40-15018.5</f>
        <v>44094.868900000001</v>
      </c>
    </row>
    <row r="41" spans="1:18" x14ac:dyDescent="0.2">
      <c r="A41" s="60" t="s">
        <v>136</v>
      </c>
      <c r="B41" s="61" t="s">
        <v>43</v>
      </c>
      <c r="C41" s="65">
        <v>59936.947300000116</v>
      </c>
      <c r="D41" s="10"/>
      <c r="E41">
        <f t="shared" ref="E41" si="10">+(C41-C$7)/C$8</f>
        <v>3231.9752078710121</v>
      </c>
      <c r="F41">
        <f t="shared" ref="F41" si="11">ROUND(2*E41,0)/2</f>
        <v>3232</v>
      </c>
      <c r="G41">
        <f t="shared" ref="G41" si="12">+C41-(C$7+F41*C$8)</f>
        <v>-0.26029999988531927</v>
      </c>
      <c r="K41">
        <f>+G41</f>
        <v>-0.26029999988531927</v>
      </c>
      <c r="O41">
        <f t="shared" ref="O41" ca="1" si="13">+C$11+C$12*$F41</f>
        <v>0.36862365620039839</v>
      </c>
      <c r="Q41" s="2">
        <f t="shared" ref="Q41" si="14">+C41-15018.5</f>
        <v>44918.447300000116</v>
      </c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v>5.2498234357381044</v>
      </c>
      <c r="D8" t="s">
        <v>133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-3.6938092876121112E-2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-4.6240926794882536E-5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60324.775809374994</v>
      </c>
    </row>
    <row r="15" spans="1:7" x14ac:dyDescent="0.2">
      <c r="A15" s="14" t="s">
        <v>18</v>
      </c>
      <c r="B15" s="12"/>
      <c r="C15" s="15">
        <f ca="1">(C7+C11)+(C8+C12)*INT(MAX(F21:F3533))</f>
        <v>59932.743071972618</v>
      </c>
      <c r="D15" s="16" t="s">
        <v>37</v>
      </c>
      <c r="E15" s="17">
        <f ca="1">ROUND(2*(E14-$C$7)/$C$8,0)/2+E13</f>
        <v>6538.5</v>
      </c>
    </row>
    <row r="16" spans="1:7" x14ac:dyDescent="0.2">
      <c r="A16" s="18" t="s">
        <v>4</v>
      </c>
      <c r="B16" s="12"/>
      <c r="C16" s="19">
        <f ca="1">+C8+C12</f>
        <v>5.2497771948113092</v>
      </c>
      <c r="D16" s="16" t="s">
        <v>38</v>
      </c>
      <c r="E16" s="26">
        <f ca="1">ROUND(2*(E14-$C$15)/$C$16,0)/2+E13</f>
        <v>75.5</v>
      </c>
    </row>
    <row r="17" spans="1:21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45310.997083514208</v>
      </c>
    </row>
    <row r="18" spans="1:21" ht="14.25" thickTop="1" thickBot="1" x14ac:dyDescent="0.25">
      <c r="A18" s="18" t="s">
        <v>5</v>
      </c>
      <c r="B18" s="12"/>
      <c r="C18" s="21">
        <f ca="1">+C15</f>
        <v>59932.743071972618</v>
      </c>
      <c r="D18" s="22">
        <f ca="1">+C16</f>
        <v>5.2497771948113092</v>
      </c>
      <c r="E18" s="23" t="s">
        <v>34</v>
      </c>
    </row>
    <row r="19" spans="1:21" ht="13.5" thickTop="1" x14ac:dyDescent="0.2">
      <c r="A19" s="27" t="s">
        <v>35</v>
      </c>
      <c r="E19" s="28">
        <v>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6" t="s">
        <v>131</v>
      </c>
    </row>
    <row r="21" spans="1:21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-2.4000807178096766E-2</v>
      </c>
      <c r="F21">
        <f t="shared" ref="F21:F39" si="1">ROUND(2*E21,0)/2</f>
        <v>0</v>
      </c>
      <c r="G21">
        <f t="shared" ref="G21:G33" si="2">+C21-(C$7+F21*C$8)</f>
        <v>-0.12600000000020373</v>
      </c>
      <c r="I21">
        <f>+G21</f>
        <v>-0.12600000000020373</v>
      </c>
      <c r="O21">
        <f t="shared" ref="O21:O39" ca="1" si="3">+C$11+C$12*$F21</f>
        <v>-3.6938092876121112E-2</v>
      </c>
      <c r="Q21" s="2">
        <f t="shared" ref="Q21:Q39" si="4">+C21-15018.5</f>
        <v>10984.844000000001</v>
      </c>
    </row>
    <row r="22" spans="1:21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-3.6938092876121112E-2</v>
      </c>
      <c r="Q22" s="2">
        <f t="shared" si="4"/>
        <v>10984.970000000001</v>
      </c>
    </row>
    <row r="23" spans="1:21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2.285791159587749E-3</v>
      </c>
      <c r="F23">
        <f t="shared" si="1"/>
        <v>0</v>
      </c>
      <c r="G23">
        <f t="shared" si="2"/>
        <v>1.1999999998806743E-2</v>
      </c>
      <c r="I23">
        <f t="shared" ref="I23:I33" si="5">+G23</f>
        <v>1.1999999998806743E-2</v>
      </c>
      <c r="O23">
        <f t="shared" ca="1" si="3"/>
        <v>-3.6938092876121112E-2</v>
      </c>
      <c r="Q23" s="2">
        <f t="shared" si="4"/>
        <v>10984.982</v>
      </c>
    </row>
    <row r="24" spans="1:21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83.997491610496226</v>
      </c>
      <c r="F24">
        <f t="shared" si="1"/>
        <v>84</v>
      </c>
      <c r="G24">
        <f t="shared" si="2"/>
        <v>-1.3168602003133856E-2</v>
      </c>
      <c r="I24">
        <f t="shared" si="5"/>
        <v>-1.3168602003133856E-2</v>
      </c>
      <c r="O24">
        <f t="shared" ca="1" si="3"/>
        <v>-4.0822330726891246E-2</v>
      </c>
      <c r="Q24" s="2">
        <f t="shared" si="4"/>
        <v>11425.941999999999</v>
      </c>
    </row>
    <row r="25" spans="1:21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123.9849316777039</v>
      </c>
      <c r="F25">
        <f t="shared" si="1"/>
        <v>124</v>
      </c>
      <c r="G25">
        <f t="shared" si="2"/>
        <v>-7.9106031527771847E-2</v>
      </c>
      <c r="I25">
        <f t="shared" si="5"/>
        <v>-7.9106031527771847E-2</v>
      </c>
      <c r="O25">
        <f t="shared" ca="1" si="3"/>
        <v>-4.2671967798686546E-2</v>
      </c>
      <c r="Q25" s="2">
        <f t="shared" si="4"/>
        <v>11635.868999999999</v>
      </c>
    </row>
    <row r="26" spans="1:21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136.00190725264144</v>
      </c>
      <c r="F26">
        <f t="shared" si="1"/>
        <v>136</v>
      </c>
      <c r="G26">
        <f t="shared" si="2"/>
        <v>1.0012739614467137E-2</v>
      </c>
      <c r="I26">
        <f t="shared" si="5"/>
        <v>1.0012739614467137E-2</v>
      </c>
      <c r="O26">
        <f t="shared" ca="1" si="3"/>
        <v>-4.3226858920225139E-2</v>
      </c>
      <c r="Q26" s="2">
        <f t="shared" si="4"/>
        <v>11698.955999999998</v>
      </c>
    </row>
    <row r="27" spans="1:21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151.99406413709448</v>
      </c>
      <c r="F27">
        <f t="shared" si="1"/>
        <v>152</v>
      </c>
      <c r="G27">
        <f t="shared" si="2"/>
        <v>-3.1162232193310047E-2</v>
      </c>
      <c r="I27">
        <f t="shared" si="5"/>
        <v>-3.1162232193310047E-2</v>
      </c>
      <c r="O27">
        <f t="shared" ca="1" si="3"/>
        <v>-4.3966713748943259E-2</v>
      </c>
      <c r="Q27" s="2">
        <f t="shared" si="4"/>
        <v>11782.912</v>
      </c>
    </row>
    <row r="28" spans="1:21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279.99855956933362</v>
      </c>
      <c r="F28">
        <f t="shared" si="1"/>
        <v>280</v>
      </c>
      <c r="G28">
        <f t="shared" si="2"/>
        <v>-7.5620066709234379E-3</v>
      </c>
      <c r="I28">
        <f t="shared" si="5"/>
        <v>-7.5620066709234379E-3</v>
      </c>
      <c r="O28">
        <f t="shared" ca="1" si="3"/>
        <v>-4.9885552378688219E-2</v>
      </c>
      <c r="Q28" s="2">
        <f t="shared" si="4"/>
        <v>12454.913</v>
      </c>
    </row>
    <row r="29" spans="1:21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428.00296571956761</v>
      </c>
      <c r="F29">
        <f t="shared" si="1"/>
        <v>428</v>
      </c>
      <c r="G29">
        <f t="shared" si="2"/>
        <v>1.5569504088489339E-2</v>
      </c>
      <c r="I29">
        <f t="shared" si="5"/>
        <v>1.5569504088489339E-2</v>
      </c>
      <c r="O29">
        <f t="shared" ca="1" si="3"/>
        <v>-5.6729209544330833E-2</v>
      </c>
      <c r="Q29" s="2">
        <f t="shared" si="4"/>
        <v>13231.91</v>
      </c>
    </row>
    <row r="30" spans="1:21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563.99553932497406</v>
      </c>
      <c r="F30">
        <f t="shared" si="1"/>
        <v>564</v>
      </c>
      <c r="G30">
        <f t="shared" si="2"/>
        <v>-2.3417756288836244E-2</v>
      </c>
      <c r="I30">
        <f t="shared" si="5"/>
        <v>-2.3417756288836244E-2</v>
      </c>
      <c r="O30">
        <f t="shared" ca="1" si="3"/>
        <v>-6.301797558843486E-2</v>
      </c>
      <c r="Q30" s="2">
        <f t="shared" si="4"/>
        <v>13945.847000000002</v>
      </c>
    </row>
    <row r="31" spans="1:21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3622.9504159173466</v>
      </c>
      <c r="F31">
        <f t="shared" si="1"/>
        <v>3623</v>
      </c>
      <c r="G31">
        <f t="shared" si="2"/>
        <v>-0.260307679149264</v>
      </c>
      <c r="I31">
        <f t="shared" si="5"/>
        <v>-0.260307679149264</v>
      </c>
      <c r="O31">
        <f t="shared" ca="1" si="3"/>
        <v>-0.20446897065398056</v>
      </c>
      <c r="Q31" s="2">
        <f t="shared" si="4"/>
        <v>30004.82</v>
      </c>
    </row>
    <row r="32" spans="1:21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3746.9374429036147</v>
      </c>
      <c r="F32">
        <f t="shared" si="1"/>
        <v>3747</v>
      </c>
      <c r="G32">
        <f t="shared" si="2"/>
        <v>-0.32841371067479486</v>
      </c>
      <c r="I32">
        <f t="shared" si="5"/>
        <v>-0.32841371067479486</v>
      </c>
      <c r="O32">
        <f t="shared" ca="1" si="3"/>
        <v>-0.21020284557654595</v>
      </c>
      <c r="Q32" s="2">
        <f t="shared" si="4"/>
        <v>30655.730000000003</v>
      </c>
    </row>
    <row r="33" spans="1:21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3774.9326701334485</v>
      </c>
      <c r="F33">
        <f t="shared" si="1"/>
        <v>3775</v>
      </c>
      <c r="G33">
        <f t="shared" si="2"/>
        <v>-0.35346991135156713</v>
      </c>
      <c r="I33">
        <f t="shared" si="5"/>
        <v>-0.35346991135156713</v>
      </c>
      <c r="O33">
        <f t="shared" ca="1" si="3"/>
        <v>-0.2114975915268027</v>
      </c>
      <c r="Q33" s="2">
        <f t="shared" si="4"/>
        <v>30802.699999999997</v>
      </c>
    </row>
    <row r="34" spans="1:21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5048.0612013714335</v>
      </c>
      <c r="F34">
        <f t="shared" si="1"/>
        <v>5048</v>
      </c>
      <c r="O34">
        <f t="shared" ca="1" si="3"/>
        <v>-0.27036229133668815</v>
      </c>
      <c r="Q34" s="2">
        <f t="shared" si="4"/>
        <v>37486.400000000001</v>
      </c>
      <c r="R34" t="s">
        <v>134</v>
      </c>
      <c r="U34">
        <v>0.32129639405320631</v>
      </c>
    </row>
    <row r="35" spans="1:21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5514.8946539626686</v>
      </c>
      <c r="F35">
        <f t="shared" si="1"/>
        <v>5515</v>
      </c>
      <c r="G35">
        <f>+C35-(C$7+F35*C$8)</f>
        <v>-0.55304809564404422</v>
      </c>
      <c r="K35">
        <f>+G35</f>
        <v>-0.55304809564404422</v>
      </c>
      <c r="O35">
        <f t="shared" ca="1" si="3"/>
        <v>-0.29195680414989827</v>
      </c>
      <c r="Q35" s="2">
        <f t="shared" si="4"/>
        <v>39937.193200000002</v>
      </c>
    </row>
    <row r="36" spans="1:21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5558.8899431047166</v>
      </c>
      <c r="F36">
        <f t="shared" si="1"/>
        <v>5559</v>
      </c>
      <c r="G36">
        <f>+C36-(C$7+F36*C$8)</f>
        <v>-0.57777926812559599</v>
      </c>
      <c r="I36">
        <f>+G36</f>
        <v>-0.57777926812559599</v>
      </c>
      <c r="O36">
        <f t="shared" ca="1" si="3"/>
        <v>-0.2939914049288731</v>
      </c>
      <c r="Q36" s="2">
        <f t="shared" si="4"/>
        <v>40168.1607</v>
      </c>
    </row>
    <row r="37" spans="1:21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5635.7741288189081</v>
      </c>
      <c r="F37">
        <f t="shared" si="1"/>
        <v>5636</v>
      </c>
      <c r="O37">
        <f t="shared" ca="1" si="3"/>
        <v>-0.29755195629207909</v>
      </c>
      <c r="Q37" s="2">
        <f t="shared" si="4"/>
        <v>40571.789100000002</v>
      </c>
      <c r="R37" t="s">
        <v>53</v>
      </c>
      <c r="U37">
        <v>-1.1857838199575781</v>
      </c>
    </row>
    <row r="38" spans="1:21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5642.8894157342183</v>
      </c>
      <c r="F38">
        <f t="shared" si="1"/>
        <v>5643</v>
      </c>
      <c r="G38">
        <f>+C38-(C$7+F38*C$8)</f>
        <v>-0.58054787012224551</v>
      </c>
      <c r="J38">
        <f>+G38</f>
        <v>-0.58054787012224551</v>
      </c>
      <c r="O38">
        <f t="shared" ca="1" si="3"/>
        <v>-0.29787564277964323</v>
      </c>
      <c r="Q38" s="2">
        <f t="shared" si="4"/>
        <v>40609.143100000001</v>
      </c>
      <c r="R38" t="s">
        <v>53</v>
      </c>
    </row>
    <row r="39" spans="1:21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5882.8793916681161</v>
      </c>
      <c r="F39">
        <f t="shared" si="1"/>
        <v>5883</v>
      </c>
      <c r="G39">
        <f>+C39-(C$7+F39*C$8)</f>
        <v>-0.63317244726931676</v>
      </c>
      <c r="J39">
        <f>+G39</f>
        <v>-0.63317244726931676</v>
      </c>
      <c r="O39">
        <f t="shared" ca="1" si="3"/>
        <v>-0.30897346521041508</v>
      </c>
      <c r="Q39" s="2">
        <f t="shared" si="4"/>
        <v>41869.0481</v>
      </c>
      <c r="R39" t="s">
        <v>53</v>
      </c>
    </row>
    <row r="40" spans="1:21" x14ac:dyDescent="0.2">
      <c r="A40" s="57" t="s">
        <v>135</v>
      </c>
      <c r="B40" s="58" t="s">
        <v>43</v>
      </c>
      <c r="C40" s="59">
        <v>59113.368900000001</v>
      </c>
      <c r="D40" s="57">
        <v>1.6000000000000001E-3</v>
      </c>
      <c r="E40">
        <f t="shared" ref="E40" si="6">+(C40-C$7)/C$8</f>
        <v>6306.8595173324875</v>
      </c>
      <c r="F40">
        <f t="shared" ref="F40" si="7">ROUND(2*E40,0)/2</f>
        <v>6307</v>
      </c>
      <c r="G40">
        <f>+C40-(C$7+F40*C$8)</f>
        <v>-0.73750920022575883</v>
      </c>
      <c r="K40">
        <f>+G40</f>
        <v>-0.73750920022575883</v>
      </c>
      <c r="O40">
        <f t="shared" ref="O40" ca="1" si="8">+C$11+C$12*$F40</f>
        <v>-0.32857961817144526</v>
      </c>
      <c r="Q40" s="2">
        <f t="shared" ref="Q40" si="9">+C40-15018.5</f>
        <v>44094.868900000001</v>
      </c>
    </row>
    <row r="41" spans="1:21" x14ac:dyDescent="0.2">
      <c r="A41" s="60" t="s">
        <v>136</v>
      </c>
      <c r="B41" s="61" t="s">
        <v>43</v>
      </c>
      <c r="C41" s="62">
        <v>59936.947300000116</v>
      </c>
      <c r="D41" s="10"/>
      <c r="E41">
        <f t="shared" ref="E41" si="10">+(C41-C$7)/C$8</f>
        <v>6463.7368695103942</v>
      </c>
      <c r="F41">
        <f t="shared" ref="F41" si="11">ROUND(2*E41,0)/2</f>
        <v>6463.5</v>
      </c>
      <c r="G41">
        <f>+C41-(C$7+F41*C$8)</f>
        <v>1.2435231068739085</v>
      </c>
      <c r="K41">
        <f>+G41</f>
        <v>1.2435231068739085</v>
      </c>
      <c r="O41">
        <f t="shared" ref="O41" ca="1" si="12">+C$11+C$12*$F41</f>
        <v>-0.33581632321484439</v>
      </c>
      <c r="Q41" s="2">
        <f t="shared" ref="Q41" si="13">+C41-15018.5</f>
        <v>44918.447300000116</v>
      </c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6"/>
  <sheetViews>
    <sheetView topLeftCell="A4" workbookViewId="0">
      <selection activeCell="A15" sqref="A15:D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49</v>
      </c>
      <c r="I1" s="42" t="s">
        <v>50</v>
      </c>
      <c r="J1" s="43" t="s">
        <v>51</v>
      </c>
    </row>
    <row r="2" spans="1:16" x14ac:dyDescent="0.2">
      <c r="I2" s="44" t="s">
        <v>52</v>
      </c>
      <c r="J2" s="45" t="s">
        <v>53</v>
      </c>
    </row>
    <row r="3" spans="1:16" x14ac:dyDescent="0.2">
      <c r="A3" s="46" t="s">
        <v>54</v>
      </c>
      <c r="I3" s="44" t="s">
        <v>55</v>
      </c>
      <c r="J3" s="45" t="s">
        <v>56</v>
      </c>
    </row>
    <row r="4" spans="1:16" x14ac:dyDescent="0.2">
      <c r="I4" s="44" t="s">
        <v>57</v>
      </c>
      <c r="J4" s="45" t="s">
        <v>56</v>
      </c>
    </row>
    <row r="5" spans="1:16" ht="13.5" thickBot="1" x14ac:dyDescent="0.25">
      <c r="I5" s="47" t="s">
        <v>58</v>
      </c>
      <c r="J5" s="48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 JAAVSO 38;85 </v>
      </c>
      <c r="B11" s="3" t="str">
        <f t="shared" ref="B11:B27" si="1">IF(H11=INT(H11),"I","II")</f>
        <v>II</v>
      </c>
      <c r="C11" s="10">
        <f t="shared" ref="C11:C27" si="2">1*G11</f>
        <v>54955.693200000002</v>
      </c>
      <c r="D11" s="12" t="str">
        <f t="shared" ref="D11:D27" si="3">VLOOKUP(F11,I$1:J$5,2,FALSE)</f>
        <v>vis</v>
      </c>
      <c r="E11" s="49">
        <f>VLOOKUP(C11,'Active 1'!C$21:E$973,3,FALSE)</f>
        <v>1378.7692131856411</v>
      </c>
      <c r="F11" s="3" t="s">
        <v>58</v>
      </c>
      <c r="G11" s="12" t="str">
        <f t="shared" ref="G11:G27" si="4">MID(I11,3,LEN(I11)-3)</f>
        <v>54955.6932</v>
      </c>
      <c r="H11" s="10">
        <f t="shared" ref="H11:H27" si="5">1*K11</f>
        <v>167.5</v>
      </c>
      <c r="I11" s="50" t="s">
        <v>103</v>
      </c>
      <c r="J11" s="51" t="s">
        <v>104</v>
      </c>
      <c r="K11" s="50">
        <v>167.5</v>
      </c>
      <c r="L11" s="50" t="s">
        <v>105</v>
      </c>
      <c r="M11" s="51" t="s">
        <v>106</v>
      </c>
      <c r="N11" s="51" t="s">
        <v>107</v>
      </c>
      <c r="O11" s="52" t="s">
        <v>108</v>
      </c>
      <c r="P11" s="52" t="s">
        <v>109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</v>
      </c>
      <c r="C12" s="10">
        <f t="shared" si="2"/>
        <v>55590.289100000002</v>
      </c>
      <c r="D12" s="12" t="str">
        <f t="shared" si="3"/>
        <v>vis</v>
      </c>
      <c r="E12" s="49">
        <f>VLOOKUP(C12,'Active 1'!C$21:E$973,3,FALSE)</f>
        <v>1408.990080291067</v>
      </c>
      <c r="F12" s="3" t="s">
        <v>58</v>
      </c>
      <c r="G12" s="12" t="str">
        <f t="shared" si="4"/>
        <v>55590.2891</v>
      </c>
      <c r="H12" s="10">
        <f t="shared" si="5"/>
        <v>198</v>
      </c>
      <c r="I12" s="50" t="s">
        <v>115</v>
      </c>
      <c r="J12" s="51" t="s">
        <v>116</v>
      </c>
      <c r="K12" s="50">
        <v>198</v>
      </c>
      <c r="L12" s="50" t="s">
        <v>117</v>
      </c>
      <c r="M12" s="51" t="s">
        <v>106</v>
      </c>
      <c r="N12" s="51" t="s">
        <v>118</v>
      </c>
      <c r="O12" s="52" t="s">
        <v>119</v>
      </c>
      <c r="P12" s="53" t="s">
        <v>120</v>
      </c>
    </row>
    <row r="13" spans="1:16" ht="12.75" customHeight="1" thickBot="1" x14ac:dyDescent="0.25">
      <c r="A13" s="10" t="str">
        <f t="shared" si="0"/>
        <v>BAVM 220 </v>
      </c>
      <c r="B13" s="3" t="str">
        <f t="shared" si="1"/>
        <v>II</v>
      </c>
      <c r="C13" s="10">
        <f t="shared" si="2"/>
        <v>55627.643100000001</v>
      </c>
      <c r="D13" s="12" t="str">
        <f t="shared" si="3"/>
        <v>vis</v>
      </c>
      <c r="E13" s="49">
        <f>VLOOKUP(C13,'Active 1'!C$21:E$973,3,FALSE)</f>
        <v>1410.7689607878622</v>
      </c>
      <c r="F13" s="3" t="s">
        <v>58</v>
      </c>
      <c r="G13" s="12" t="str">
        <f t="shared" si="4"/>
        <v>55627.6431</v>
      </c>
      <c r="H13" s="10">
        <f t="shared" si="5"/>
        <v>199.5</v>
      </c>
      <c r="I13" s="50" t="s">
        <v>121</v>
      </c>
      <c r="J13" s="51" t="s">
        <v>122</v>
      </c>
      <c r="K13" s="50" t="s">
        <v>123</v>
      </c>
      <c r="L13" s="50" t="s">
        <v>124</v>
      </c>
      <c r="M13" s="51" t="s">
        <v>106</v>
      </c>
      <c r="N13" s="51" t="s">
        <v>118</v>
      </c>
      <c r="O13" s="52" t="s">
        <v>119</v>
      </c>
      <c r="P13" s="53" t="s">
        <v>125</v>
      </c>
    </row>
    <row r="14" spans="1:16" ht="12.75" customHeight="1" thickBot="1" x14ac:dyDescent="0.25">
      <c r="A14" s="10" t="str">
        <f t="shared" si="0"/>
        <v>BAVM 238 </v>
      </c>
      <c r="B14" s="3" t="str">
        <f t="shared" si="1"/>
        <v>II</v>
      </c>
      <c r="C14" s="10">
        <f t="shared" si="2"/>
        <v>56887.5481</v>
      </c>
      <c r="D14" s="12" t="str">
        <f t="shared" si="3"/>
        <v>vis</v>
      </c>
      <c r="E14" s="49">
        <f>VLOOKUP(C14,'Active 1'!C$21:E$973,3,FALSE)</f>
        <v>1470.7684369434153</v>
      </c>
      <c r="F14" s="3" t="s">
        <v>58</v>
      </c>
      <c r="G14" s="12" t="str">
        <f t="shared" si="4"/>
        <v>56887.5481</v>
      </c>
      <c r="H14" s="10">
        <f t="shared" si="5"/>
        <v>259.5</v>
      </c>
      <c r="I14" s="50" t="s">
        <v>126</v>
      </c>
      <c r="J14" s="51" t="s">
        <v>127</v>
      </c>
      <c r="K14" s="50" t="s">
        <v>128</v>
      </c>
      <c r="L14" s="50" t="s">
        <v>129</v>
      </c>
      <c r="M14" s="51" t="s">
        <v>106</v>
      </c>
      <c r="N14" s="51" t="s">
        <v>118</v>
      </c>
      <c r="O14" s="52" t="s">
        <v>119</v>
      </c>
      <c r="P14" s="53" t="s">
        <v>130</v>
      </c>
    </row>
    <row r="15" spans="1:16" ht="12.75" customHeight="1" thickBot="1" x14ac:dyDescent="0.25">
      <c r="A15" s="10" t="str">
        <f t="shared" si="0"/>
        <v> VB 5.6 </v>
      </c>
      <c r="B15" s="3" t="str">
        <f t="shared" si="1"/>
        <v>I</v>
      </c>
      <c r="C15" s="10">
        <f t="shared" si="2"/>
        <v>26003.344000000001</v>
      </c>
      <c r="D15" s="12" t="str">
        <f t="shared" si="3"/>
        <v>vis</v>
      </c>
      <c r="E15" s="49">
        <f>VLOOKUP(C15,'Active 1'!C$21:E$973,3,FALSE)</f>
        <v>-6.0004000266781462E-3</v>
      </c>
      <c r="F15" s="3" t="s">
        <v>58</v>
      </c>
      <c r="G15" s="12" t="str">
        <f t="shared" si="4"/>
        <v>26003.344</v>
      </c>
      <c r="H15" s="10">
        <f t="shared" si="5"/>
        <v>-1211</v>
      </c>
      <c r="I15" s="50" t="s">
        <v>60</v>
      </c>
      <c r="J15" s="51" t="s">
        <v>61</v>
      </c>
      <c r="K15" s="50">
        <v>-1211</v>
      </c>
      <c r="L15" s="50" t="s">
        <v>62</v>
      </c>
      <c r="M15" s="51" t="s">
        <v>63</v>
      </c>
      <c r="N15" s="51"/>
      <c r="O15" s="52" t="s">
        <v>64</v>
      </c>
      <c r="P15" s="52" t="s">
        <v>65</v>
      </c>
    </row>
    <row r="16" spans="1:16" ht="12.75" customHeight="1" thickBot="1" x14ac:dyDescent="0.25">
      <c r="A16" s="10" t="str">
        <f t="shared" si="0"/>
        <v> VB 5.6 </v>
      </c>
      <c r="B16" s="3" t="str">
        <f t="shared" si="1"/>
        <v>I</v>
      </c>
      <c r="C16" s="10">
        <f t="shared" si="2"/>
        <v>26003.482</v>
      </c>
      <c r="D16" s="12" t="str">
        <f t="shared" si="3"/>
        <v>vis</v>
      </c>
      <c r="E16" s="49">
        <f>VLOOKUP(C16,'Active 1'!C$21:E$973,3,FALSE)</f>
        <v>5.7146666914969298E-4</v>
      </c>
      <c r="F16" s="3" t="s">
        <v>58</v>
      </c>
      <c r="G16" s="12" t="str">
        <f t="shared" si="4"/>
        <v>26003.482</v>
      </c>
      <c r="H16" s="10">
        <f t="shared" si="5"/>
        <v>-1211</v>
      </c>
      <c r="I16" s="50" t="s">
        <v>66</v>
      </c>
      <c r="J16" s="51" t="s">
        <v>67</v>
      </c>
      <c r="K16" s="50">
        <v>-1211</v>
      </c>
      <c r="L16" s="50" t="s">
        <v>68</v>
      </c>
      <c r="M16" s="51" t="s">
        <v>63</v>
      </c>
      <c r="N16" s="51"/>
      <c r="O16" s="52" t="s">
        <v>64</v>
      </c>
      <c r="P16" s="52" t="s">
        <v>65</v>
      </c>
    </row>
    <row r="17" spans="1:16" ht="12.75" customHeight="1" thickBot="1" x14ac:dyDescent="0.25">
      <c r="A17" s="10" t="str">
        <f t="shared" si="0"/>
        <v> VB 5.6 </v>
      </c>
      <c r="B17" s="3" t="str">
        <f t="shared" si="1"/>
        <v>I</v>
      </c>
      <c r="C17" s="10">
        <f t="shared" si="2"/>
        <v>26444.441999999999</v>
      </c>
      <c r="D17" s="12" t="str">
        <f t="shared" si="3"/>
        <v>vis</v>
      </c>
      <c r="E17" s="49">
        <f>VLOOKUP(C17,'Active 1'!C$21:E$973,3,FALSE)</f>
        <v>21.000066671111309</v>
      </c>
      <c r="F17" s="3" t="s">
        <v>58</v>
      </c>
      <c r="G17" s="12" t="str">
        <f t="shared" si="4"/>
        <v>26444.442</v>
      </c>
      <c r="H17" s="10">
        <f t="shared" si="5"/>
        <v>-1190</v>
      </c>
      <c r="I17" s="50" t="s">
        <v>69</v>
      </c>
      <c r="J17" s="51" t="s">
        <v>70</v>
      </c>
      <c r="K17" s="50">
        <v>-1190</v>
      </c>
      <c r="L17" s="50" t="s">
        <v>71</v>
      </c>
      <c r="M17" s="51" t="s">
        <v>63</v>
      </c>
      <c r="N17" s="51"/>
      <c r="O17" s="52" t="s">
        <v>64</v>
      </c>
      <c r="P17" s="52" t="s">
        <v>65</v>
      </c>
    </row>
    <row r="18" spans="1:16" ht="12.75" customHeight="1" thickBot="1" x14ac:dyDescent="0.25">
      <c r="A18" s="10" t="str">
        <f t="shared" si="0"/>
        <v> VB 5.6 </v>
      </c>
      <c r="B18" s="3" t="str">
        <f t="shared" si="1"/>
        <v>I</v>
      </c>
      <c r="C18" s="10">
        <f t="shared" si="2"/>
        <v>26654.368999999999</v>
      </c>
      <c r="D18" s="12" t="str">
        <f t="shared" si="3"/>
        <v>vis</v>
      </c>
      <c r="E18" s="49">
        <f>VLOOKUP(C18,'Active 1'!C$21:E$973,3,FALSE)</f>
        <v>30.997256959987695</v>
      </c>
      <c r="F18" s="3" t="s">
        <v>58</v>
      </c>
      <c r="G18" s="12" t="str">
        <f t="shared" si="4"/>
        <v>26654.369</v>
      </c>
      <c r="H18" s="10">
        <f t="shared" si="5"/>
        <v>-1180</v>
      </c>
      <c r="I18" s="50" t="s">
        <v>72</v>
      </c>
      <c r="J18" s="51" t="s">
        <v>73</v>
      </c>
      <c r="K18" s="50">
        <v>-1180</v>
      </c>
      <c r="L18" s="50" t="s">
        <v>74</v>
      </c>
      <c r="M18" s="51" t="s">
        <v>63</v>
      </c>
      <c r="N18" s="51"/>
      <c r="O18" s="52" t="s">
        <v>64</v>
      </c>
      <c r="P18" s="52" t="s">
        <v>65</v>
      </c>
    </row>
    <row r="19" spans="1:16" ht="12.75" customHeight="1" thickBot="1" x14ac:dyDescent="0.25">
      <c r="A19" s="10" t="str">
        <f t="shared" si="0"/>
        <v> VB 5.6 </v>
      </c>
      <c r="B19" s="3" t="str">
        <f t="shared" si="1"/>
        <v>I</v>
      </c>
      <c r="C19" s="10">
        <f t="shared" si="2"/>
        <v>26717.455999999998</v>
      </c>
      <c r="D19" s="12" t="str">
        <f t="shared" si="3"/>
        <v>vis</v>
      </c>
      <c r="E19" s="49">
        <f>VLOOKUP(C19,'Active 1'!C$21:E$973,3,FALSE)</f>
        <v>34.001600106673642</v>
      </c>
      <c r="F19" s="3" t="s">
        <v>58</v>
      </c>
      <c r="G19" s="12" t="str">
        <f t="shared" si="4"/>
        <v>26717.456</v>
      </c>
      <c r="H19" s="10">
        <f t="shared" si="5"/>
        <v>-1177</v>
      </c>
      <c r="I19" s="50" t="s">
        <v>75</v>
      </c>
      <c r="J19" s="51" t="s">
        <v>76</v>
      </c>
      <c r="K19" s="50">
        <v>-1177</v>
      </c>
      <c r="L19" s="50" t="s">
        <v>77</v>
      </c>
      <c r="M19" s="51" t="s">
        <v>63</v>
      </c>
      <c r="N19" s="51"/>
      <c r="O19" s="52" t="s">
        <v>64</v>
      </c>
      <c r="P19" s="52" t="s">
        <v>65</v>
      </c>
    </row>
    <row r="20" spans="1:16" ht="12.75" customHeight="1" thickBot="1" x14ac:dyDescent="0.25">
      <c r="A20" s="10" t="str">
        <f t="shared" si="0"/>
        <v> VB 5.6 </v>
      </c>
      <c r="B20" s="3" t="str">
        <f t="shared" si="1"/>
        <v>I</v>
      </c>
      <c r="C20" s="10">
        <f t="shared" si="2"/>
        <v>26801.412</v>
      </c>
      <c r="D20" s="12" t="str">
        <f t="shared" si="3"/>
        <v>vis</v>
      </c>
      <c r="E20" s="49">
        <f>VLOOKUP(C20,'Active 1'!C$21:E$973,3,FALSE)</f>
        <v>37.999771413332276</v>
      </c>
      <c r="F20" s="3" t="s">
        <v>58</v>
      </c>
      <c r="G20" s="12" t="str">
        <f t="shared" si="4"/>
        <v>26801.412</v>
      </c>
      <c r="H20" s="10">
        <f t="shared" si="5"/>
        <v>-1173</v>
      </c>
      <c r="I20" s="50" t="s">
        <v>78</v>
      </c>
      <c r="J20" s="51" t="s">
        <v>79</v>
      </c>
      <c r="K20" s="50">
        <v>-1173</v>
      </c>
      <c r="L20" s="50" t="s">
        <v>80</v>
      </c>
      <c r="M20" s="51" t="s">
        <v>63</v>
      </c>
      <c r="N20" s="51"/>
      <c r="O20" s="52" t="s">
        <v>64</v>
      </c>
      <c r="P20" s="52" t="s">
        <v>65</v>
      </c>
    </row>
    <row r="21" spans="1:16" ht="12.75" customHeight="1" thickBot="1" x14ac:dyDescent="0.25">
      <c r="A21" s="10" t="str">
        <f t="shared" si="0"/>
        <v> VB 5.6 </v>
      </c>
      <c r="B21" s="3" t="str">
        <f t="shared" si="1"/>
        <v>I</v>
      </c>
      <c r="C21" s="10">
        <f t="shared" si="2"/>
        <v>27473.413</v>
      </c>
      <c r="D21" s="12" t="str">
        <f t="shared" si="3"/>
        <v>vis</v>
      </c>
      <c r="E21" s="49">
        <f>VLOOKUP(C21,'Active 1'!C$21:E$973,3,FALSE)</f>
        <v>70.001952511119754</v>
      </c>
      <c r="F21" s="3" t="s">
        <v>58</v>
      </c>
      <c r="G21" s="12" t="str">
        <f t="shared" si="4"/>
        <v>27473.413</v>
      </c>
      <c r="H21" s="10">
        <f t="shared" si="5"/>
        <v>-1141</v>
      </c>
      <c r="I21" s="50" t="s">
        <v>81</v>
      </c>
      <c r="J21" s="51" t="s">
        <v>82</v>
      </c>
      <c r="K21" s="50">
        <v>-1141</v>
      </c>
      <c r="L21" s="50" t="s">
        <v>83</v>
      </c>
      <c r="M21" s="51" t="s">
        <v>63</v>
      </c>
      <c r="N21" s="51"/>
      <c r="O21" s="52" t="s">
        <v>64</v>
      </c>
      <c r="P21" s="52" t="s">
        <v>65</v>
      </c>
    </row>
    <row r="22" spans="1:16" ht="12.75" customHeight="1" thickBot="1" x14ac:dyDescent="0.25">
      <c r="A22" s="10" t="str">
        <f t="shared" si="0"/>
        <v> VB 5.6 </v>
      </c>
      <c r="B22" s="3" t="str">
        <f t="shared" si="1"/>
        <v>I</v>
      </c>
      <c r="C22" s="10">
        <f t="shared" si="2"/>
        <v>28250.41</v>
      </c>
      <c r="D22" s="12" t="str">
        <f t="shared" si="3"/>
        <v>vis</v>
      </c>
      <c r="E22" s="49">
        <f>VLOOKUP(C22,'Active 1'!C$21:E$973,3,FALSE)</f>
        <v>107.0042764755745</v>
      </c>
      <c r="F22" s="3" t="s">
        <v>58</v>
      </c>
      <c r="G22" s="12" t="str">
        <f t="shared" si="4"/>
        <v>28250.410</v>
      </c>
      <c r="H22" s="10">
        <f t="shared" si="5"/>
        <v>-1104</v>
      </c>
      <c r="I22" s="50" t="s">
        <v>84</v>
      </c>
      <c r="J22" s="51" t="s">
        <v>85</v>
      </c>
      <c r="K22" s="50">
        <v>-1104</v>
      </c>
      <c r="L22" s="50" t="s">
        <v>86</v>
      </c>
      <c r="M22" s="51" t="s">
        <v>63</v>
      </c>
      <c r="N22" s="51"/>
      <c r="O22" s="52" t="s">
        <v>64</v>
      </c>
      <c r="P22" s="52" t="s">
        <v>65</v>
      </c>
    </row>
    <row r="23" spans="1:16" ht="12.75" customHeight="1" thickBot="1" x14ac:dyDescent="0.25">
      <c r="A23" s="10" t="str">
        <f t="shared" si="0"/>
        <v> VB 5.6 </v>
      </c>
      <c r="B23" s="3" t="str">
        <f t="shared" si="1"/>
        <v>I</v>
      </c>
      <c r="C23" s="10">
        <f t="shared" si="2"/>
        <v>28964.347000000002</v>
      </c>
      <c r="D23" s="12" t="str">
        <f t="shared" si="3"/>
        <v>vis</v>
      </c>
      <c r="E23" s="49">
        <f>VLOOKUP(C23,'Active 1'!C$21:E$973,3,FALSE)</f>
        <v>141.00354309334909</v>
      </c>
      <c r="F23" s="3" t="s">
        <v>58</v>
      </c>
      <c r="G23" s="12" t="str">
        <f t="shared" si="4"/>
        <v>28964.347</v>
      </c>
      <c r="H23" s="10">
        <f t="shared" si="5"/>
        <v>-1070</v>
      </c>
      <c r="I23" s="50" t="s">
        <v>87</v>
      </c>
      <c r="J23" s="51" t="s">
        <v>88</v>
      </c>
      <c r="K23" s="50">
        <v>-1070</v>
      </c>
      <c r="L23" s="50" t="s">
        <v>89</v>
      </c>
      <c r="M23" s="51" t="s">
        <v>63</v>
      </c>
      <c r="N23" s="51"/>
      <c r="O23" s="52" t="s">
        <v>64</v>
      </c>
      <c r="P23" s="52" t="s">
        <v>65</v>
      </c>
    </row>
    <row r="24" spans="1:16" ht="12.75" customHeight="1" thickBot="1" x14ac:dyDescent="0.25">
      <c r="A24" s="10" t="str">
        <f t="shared" si="0"/>
        <v> VSSC 60.19 </v>
      </c>
      <c r="B24" s="3" t="str">
        <f t="shared" si="1"/>
        <v>II</v>
      </c>
      <c r="C24" s="10">
        <f t="shared" si="2"/>
        <v>45023.32</v>
      </c>
      <c r="D24" s="12" t="str">
        <f t="shared" si="3"/>
        <v>vis</v>
      </c>
      <c r="E24" s="49">
        <f>VLOOKUP(C24,'Active 1'!C$21:E$973,3,FALSE)</f>
        <v>905.76752735896673</v>
      </c>
      <c r="F24" s="3" t="s">
        <v>58</v>
      </c>
      <c r="G24" s="12" t="str">
        <f t="shared" si="4"/>
        <v>45023.32</v>
      </c>
      <c r="H24" s="10">
        <f t="shared" si="5"/>
        <v>-305.5</v>
      </c>
      <c r="I24" s="50" t="s">
        <v>90</v>
      </c>
      <c r="J24" s="51" t="s">
        <v>91</v>
      </c>
      <c r="K24" s="50">
        <v>-305.5</v>
      </c>
      <c r="L24" s="50" t="s">
        <v>92</v>
      </c>
      <c r="M24" s="51" t="s">
        <v>93</v>
      </c>
      <c r="N24" s="51"/>
      <c r="O24" s="52" t="s">
        <v>94</v>
      </c>
      <c r="P24" s="52" t="s">
        <v>95</v>
      </c>
    </row>
    <row r="25" spans="1:16" ht="12.75" customHeight="1" thickBot="1" x14ac:dyDescent="0.25">
      <c r="A25" s="10" t="str">
        <f t="shared" si="0"/>
        <v> VSSC 60.19 </v>
      </c>
      <c r="B25" s="3" t="str">
        <f t="shared" si="1"/>
        <v>II</v>
      </c>
      <c r="C25" s="10">
        <f t="shared" si="2"/>
        <v>45674.23</v>
      </c>
      <c r="D25" s="12" t="str">
        <f t="shared" si="3"/>
        <v>vis</v>
      </c>
      <c r="E25" s="49">
        <f>VLOOKUP(C25,'Active 1'!C$21:E$973,3,FALSE)</f>
        <v>936.76530816340153</v>
      </c>
      <c r="F25" s="3" t="s">
        <v>58</v>
      </c>
      <c r="G25" s="12" t="str">
        <f t="shared" si="4"/>
        <v>45674.23</v>
      </c>
      <c r="H25" s="10">
        <f t="shared" si="5"/>
        <v>-274.5</v>
      </c>
      <c r="I25" s="50" t="s">
        <v>96</v>
      </c>
      <c r="J25" s="51" t="s">
        <v>97</v>
      </c>
      <c r="K25" s="50">
        <v>-274.5</v>
      </c>
      <c r="L25" s="50" t="s">
        <v>98</v>
      </c>
      <c r="M25" s="51" t="s">
        <v>93</v>
      </c>
      <c r="N25" s="51"/>
      <c r="O25" s="52" t="s">
        <v>94</v>
      </c>
      <c r="P25" s="52" t="s">
        <v>95</v>
      </c>
    </row>
    <row r="26" spans="1:16" ht="12.75" customHeight="1" thickBot="1" x14ac:dyDescent="0.25">
      <c r="A26" s="10" t="str">
        <f t="shared" si="0"/>
        <v> VSSC 61.16 </v>
      </c>
      <c r="B26" s="3" t="str">
        <f t="shared" si="1"/>
        <v>II</v>
      </c>
      <c r="C26" s="10">
        <f t="shared" si="2"/>
        <v>45821.2</v>
      </c>
      <c r="D26" s="12" t="str">
        <f t="shared" si="3"/>
        <v>vis</v>
      </c>
      <c r="E26" s="49">
        <f>VLOOKUP(C26,'Active 1'!C$21:E$973,3,FALSE)</f>
        <v>943.76434619450799</v>
      </c>
      <c r="F26" s="3" t="s">
        <v>58</v>
      </c>
      <c r="G26" s="12" t="str">
        <f t="shared" si="4"/>
        <v>45821.20</v>
      </c>
      <c r="H26" s="10">
        <f t="shared" si="5"/>
        <v>-267.5</v>
      </c>
      <c r="I26" s="50" t="s">
        <v>99</v>
      </c>
      <c r="J26" s="51" t="s">
        <v>100</v>
      </c>
      <c r="K26" s="50">
        <v>-267.5</v>
      </c>
      <c r="L26" s="50" t="s">
        <v>101</v>
      </c>
      <c r="M26" s="51" t="s">
        <v>93</v>
      </c>
      <c r="N26" s="51"/>
      <c r="O26" s="52" t="s">
        <v>94</v>
      </c>
      <c r="P26" s="52" t="s">
        <v>102</v>
      </c>
    </row>
    <row r="27" spans="1:16" ht="12.75" customHeight="1" thickBot="1" x14ac:dyDescent="0.25">
      <c r="A27" s="10" t="str">
        <f t="shared" si="0"/>
        <v>VSB 50 </v>
      </c>
      <c r="B27" s="3" t="str">
        <f t="shared" si="1"/>
        <v>II</v>
      </c>
      <c r="C27" s="10">
        <f t="shared" si="2"/>
        <v>55186.6607</v>
      </c>
      <c r="D27" s="12" t="str">
        <f t="shared" si="3"/>
        <v>vis</v>
      </c>
      <c r="E27" s="49">
        <f>VLOOKUP(C27,'Active 1'!C$21:E$973,3,FALSE)</f>
        <v>1389.7683988456374</v>
      </c>
      <c r="F27" s="3" t="s">
        <v>58</v>
      </c>
      <c r="G27" s="12" t="str">
        <f t="shared" si="4"/>
        <v>55186.6607</v>
      </c>
      <c r="H27" s="10">
        <f t="shared" si="5"/>
        <v>178.5</v>
      </c>
      <c r="I27" s="50" t="s">
        <v>110</v>
      </c>
      <c r="J27" s="51" t="s">
        <v>111</v>
      </c>
      <c r="K27" s="50">
        <v>178.5</v>
      </c>
      <c r="L27" s="50" t="s">
        <v>112</v>
      </c>
      <c r="M27" s="51" t="s">
        <v>106</v>
      </c>
      <c r="N27" s="51" t="s">
        <v>58</v>
      </c>
      <c r="O27" s="52" t="s">
        <v>113</v>
      </c>
      <c r="P27" s="53" t="s">
        <v>114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</sheetData>
  <phoneticPr fontId="8" type="noConversion"/>
  <hyperlinks>
    <hyperlink ref="A3" r:id="rId1" xr:uid="{00000000-0004-0000-0300-000000000000}"/>
    <hyperlink ref="P27" r:id="rId2" display="http://vsolj.cetus-net.org/vsoljno50.pdf" xr:uid="{00000000-0004-0000-0300-000001000000}"/>
    <hyperlink ref="P12" r:id="rId3" display="http://www.bav-astro.de/sfs/BAVM_link.php?BAVMnr=215" xr:uid="{00000000-0004-0000-0300-000002000000}"/>
    <hyperlink ref="P13" r:id="rId4" display="http://www.bav-astro.de/sfs/BAVM_link.php?BAVMnr=220" xr:uid="{00000000-0004-0000-0300-000003000000}"/>
    <hyperlink ref="P14" r:id="rId5" display="http://www.bav-astro.de/sfs/BAVM_link.php?BAVMnr=238" xr:uid="{00000000-0004-0000-03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2024-01-15T05:37:10Z</dcterms:modified>
</cp:coreProperties>
</file>