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2317A135-A675-4BF0-B04F-48B12F2F1B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G23" i="1" s="1"/>
  <c r="K23" i="1" s="1"/>
  <c r="Q23" i="1"/>
  <c r="E22" i="1"/>
  <c r="F22" i="1"/>
  <c r="G22" i="1"/>
  <c r="K22" i="1"/>
  <c r="Q22" i="1"/>
  <c r="C9" i="1"/>
  <c r="E21" i="1"/>
  <c r="F21" i="1"/>
  <c r="G21" i="1"/>
  <c r="I21" i="1"/>
  <c r="D9" i="1"/>
  <c r="F16" i="1"/>
  <c r="C17" i="1"/>
  <c r="Q21" i="1"/>
  <c r="C12" i="1"/>
  <c r="C11" i="1"/>
  <c r="O23" i="1" l="1"/>
  <c r="C16" i="1"/>
  <c r="D18" i="1" s="1"/>
  <c r="C15" i="1"/>
  <c r="O21" i="1"/>
  <c r="O22" i="1"/>
  <c r="F17" i="1"/>
  <c r="F18" i="1" l="1"/>
  <c r="F19" i="1" s="1"/>
  <c r="C18" i="1"/>
</calcChain>
</file>

<file path=xl/sharedStrings.xml><?xml version="1.0" encoding="utf-8"?>
<sst xmlns="http://schemas.openxmlformats.org/spreadsheetml/2006/main" count="57" uniqueCount="51">
  <si>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</si>
  <si>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</si>
  <si>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</si>
  <si>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</si>
  <si>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</si>
  <si>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</si>
  <si>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</si>
  <si>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</si>
  <si>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</si>
  <si>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</si>
  <si>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</si>
  <si>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</si>
  <si>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</si>
  <si>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</si>
  <si>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</si>
  <si>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</si>
  <si>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</si>
  <si>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</si>
  <si>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</si>
  <si>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</si>
  <si>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</si>
  <si>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</si>
  <si>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</si>
  <si>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</si>
  <si>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</si>
  <si>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</si>
  <si>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</si>
  <si>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</si>
  <si>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</si>
  <si>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</si>
  <si>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</si>
  <si>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</si>
  <si>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</si>
  <si>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</si>
  <si>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</si>
  <si>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</si>
  <si>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</si>
  <si>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</si>
  <si>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</si>
  <si>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</si>
  <si>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</si>
  <si>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PR Cam</t>
  </si>
  <si>
    <t>2013a</t>
  </si>
  <si>
    <t>G3717-0834</t>
  </si>
  <si>
    <t>EW</t>
  </si>
  <si>
    <t>BRNO</t>
  </si>
  <si>
    <t>PR Cam / GSC 3717-0834</t>
  </si>
  <si>
    <t>OEJV 0211</t>
  </si>
  <si>
    <t>I</t>
  </si>
  <si>
    <t>as of 2021-06-08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</si>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</sst>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i/>
      <sz val="10"/>
      <color indexed="2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" borderId="1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16" fillId="2" borderId="1" xfId="0" applyFont="1" applyFill="1" applyBorder="1" applyAlignment="1">
      <alignment horizontal="left"/>
    </xf>
    <xf numFmtId="165" fontId="5" fillId="0" borderId="1" xfId="0" applyNumberFormat="1" applyFont="1" applyBorder="1" applyAlignment="1">
      <alignment horizontal="left"/>
    </xf>
    <xf numFmtId="165" fontId="0" fillId="0" borderId="1" xfId="0" applyNumberFormat="1" applyBorder="1" applyAlignment="1">
      <alignment horizontal="left"/>
    </xf>
    <xf numFmtId="0" fontId="17" fillId="3" borderId="1" xfId="0" applyFont="1" applyFill="1" applyBorder="1" applyAlignment="1">
      <alignment horizontal="left"/>
    </xf>
    <xf numFmtId="0" fontId="0" fillId="0" borderId="1" xfId="0" applyBorder="1">
      <alignment vertical="top"/>
    </xf>
    <xf numFmtId="0" fontId="0" fillId="0" borderId="1" xfId="0" applyBorder="1" applyAlignment="1">
      <alignment horizontal="left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166" fontId="20" fillId="0" borderId="0" xfId="0" applyNumberFormat="1" applyFont="1" applyAlignment="1">
      <alignment vertical="center" wrapText="1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PR Cam - O-C Diagr.</a:t>
            </a:r>
          </a:p>
        </c:rich>
      </c:tx>
      <c:layout>
        <c:manualLayout>
          <c:xMode val="edge"/>
          <c:yMode val="edge"/>
          <c:x val="0.381954887218045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16341.5</c:v>
                </c:pt>
                <c:pt idx="2">
                  <c:v>19850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48-4800-B0A5-117700B4DE7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16341.5</c:v>
                </c:pt>
                <c:pt idx="2">
                  <c:v>19850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48-4800-B0A5-117700B4DE7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16341.5</c:v>
                </c:pt>
                <c:pt idx="2">
                  <c:v>19850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448-4800-B0A5-117700B4DE7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16341.5</c:v>
                </c:pt>
                <c:pt idx="2">
                  <c:v>19850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-9.6840000005613547E-2</c:v>
                </c:pt>
                <c:pt idx="2">
                  <c:v>-7.4199999995471444E-2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448-4800-B0A5-117700B4DE7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16341.5</c:v>
                </c:pt>
                <c:pt idx="2">
                  <c:v>19850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448-4800-B0A5-117700B4DE7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16341.5</c:v>
                </c:pt>
                <c:pt idx="2">
                  <c:v>19850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448-4800-B0A5-117700B4DE7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16341.5</c:v>
                </c:pt>
                <c:pt idx="2">
                  <c:v>19850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448-4800-B0A5-117700B4DE7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16341.5</c:v>
                </c:pt>
                <c:pt idx="2">
                  <c:v>19850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-3.697936409054893E-3</c:v>
                </c:pt>
                <c:pt idx="1">
                  <c:v>-7.5918227818143169E-2</c:v>
                </c:pt>
                <c:pt idx="2">
                  <c:v>-9.1423835773886908E-2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448-4800-B0A5-117700B4DE7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16341.5</c:v>
                </c:pt>
                <c:pt idx="2">
                  <c:v>19850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448-4800-B0A5-117700B4D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4225192"/>
        <c:axId val="1"/>
      </c:scatterChart>
      <c:valAx>
        <c:axId val="724225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4225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1123950</xdr:colOff>
      <xdr:row>0</xdr:row>
      <xdr:rowOff>0</xdr:rowOff>
    </xdr:from>
    <xdr:to>
      <xdr:col>17</xdr:col>
      <xdr:colOff>76200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985C505-C106-7C19-7153-4DA77C9439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6" ht="20.25" x14ac:dyDescent="0.3">
      <c r="A1" s="1" t="s">
        <v>46</v>
      </c>
      <c r="F1" s="33" t="s">
        <v>41</v>
      </c>
      <c r="G1" s="30" t="s">
        <v>42</v>
      </c>
      <c r="H1" s="34"/>
      <c r="I1" s="35" t="s">
        <v>43</v>
      </c>
      <c r="J1" s="36" t="s">
        <v>41</v>
      </c>
      <c r="K1" s="37">
        <v>3.5152999999999999</v>
      </c>
      <c r="L1" s="38">
        <v>54.095320000000001</v>
      </c>
      <c r="M1" s="39">
        <v>51488.468000000001</v>
      </c>
      <c r="N1" s="39">
        <v>0.38735999999999998</v>
      </c>
      <c r="O1" s="40" t="s">
        <v>44</v>
      </c>
      <c r="P1" s="41">
        <v>13.1</v>
      </c>
    </row>
    <row r="2" spans="1:16" x14ac:dyDescent="0.2">
      <c r="A2" t="s">
        <v>23</v>
      </c>
      <c r="B2" t="s">
        <v>44</v>
      </c>
      <c r="C2" s="29"/>
      <c r="D2" s="3"/>
    </row>
    <row r="3" spans="1:16" ht="13.5" thickBot="1" x14ac:dyDescent="0.25"/>
    <row r="4" spans="1:16" ht="14.25" thickTop="1" thickBot="1" x14ac:dyDescent="0.25">
      <c r="A4" s="5" t="s">
        <v>0</v>
      </c>
      <c r="C4" s="27">
        <v>51488.468000000001</v>
      </c>
      <c r="D4" s="28">
        <v>0.38735999999999998</v>
      </c>
      <c r="E4" s="42" t="s">
        <v>49</v>
      </c>
    </row>
    <row r="5" spans="1:16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6" x14ac:dyDescent="0.2">
      <c r="A6" s="5" t="s">
        <v>1</v>
      </c>
    </row>
    <row r="7" spans="1:16" x14ac:dyDescent="0.2">
      <c r="A7" t="s">
        <v>2</v>
      </c>
      <c r="C7" s="47">
        <v>51488.468000000001</v>
      </c>
      <c r="D7" s="43" t="s">
        <v>45</v>
      </c>
    </row>
    <row r="8" spans="1:16" x14ac:dyDescent="0.2">
      <c r="A8" t="s">
        <v>3</v>
      </c>
      <c r="C8" s="47">
        <v>0.38735999999999998</v>
      </c>
      <c r="D8" s="43" t="s">
        <v>45</v>
      </c>
    </row>
    <row r="9" spans="1:16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6" x14ac:dyDescent="0.2">
      <c r="A11" s="10" t="s">
        <v>15</v>
      </c>
      <c r="B11" s="10"/>
      <c r="C11" s="21">
        <f ca="1">INTERCEPT(INDIRECT($D$9):G992,INDIRECT($C$9):F992)</f>
        <v>-3.697936409054893E-3</v>
      </c>
      <c r="D11" s="3"/>
      <c r="E11" s="10"/>
    </row>
    <row r="12" spans="1:16" x14ac:dyDescent="0.2">
      <c r="A12" s="10" t="s">
        <v>16</v>
      </c>
      <c r="B12" s="10"/>
      <c r="C12" s="21">
        <f ca="1">SLOPE(INDIRECT($D$9):G992,INDIRECT($C$9):F992)</f>
        <v>-4.419440774046953E-6</v>
      </c>
      <c r="D12" s="3"/>
      <c r="E12" s="10"/>
    </row>
    <row r="13" spans="1:16" x14ac:dyDescent="0.2">
      <c r="A13" s="10" t="s">
        <v>18</v>
      </c>
      <c r="B13" s="10"/>
      <c r="C13" s="3" t="s">
        <v>13</v>
      </c>
    </row>
    <row r="14" spans="1:16" x14ac:dyDescent="0.2">
      <c r="A14" s="10"/>
      <c r="B14" s="10"/>
      <c r="C14" s="10"/>
    </row>
    <row r="15" spans="1:16" x14ac:dyDescent="0.2">
      <c r="A15" s="12" t="s">
        <v>17</v>
      </c>
      <c r="B15" s="10"/>
      <c r="C15" s="13">
        <f ca="1">(C7+C11)+(C8+C12)*INT(MAX(F21:F3533))</f>
        <v>59177.472576164226</v>
      </c>
      <c r="E15" s="14" t="s">
        <v>34</v>
      </c>
      <c r="F15" s="31">
        <v>1</v>
      </c>
    </row>
    <row r="16" spans="1:16" x14ac:dyDescent="0.2">
      <c r="A16" s="16" t="s">
        <v>4</v>
      </c>
      <c r="B16" s="10"/>
      <c r="C16" s="17">
        <f ca="1">+C8+C12</f>
        <v>0.38735558055922592</v>
      </c>
      <c r="E16" s="14" t="s">
        <v>30</v>
      </c>
      <c r="F16" s="32">
        <f ca="1">NOW()+15018.5+$C$5/24</f>
        <v>60324.795266319445</v>
      </c>
    </row>
    <row r="17" spans="1:21" ht="13.5" thickBot="1" x14ac:dyDescent="0.25">
      <c r="A17" s="14" t="s">
        <v>27</v>
      </c>
      <c r="B17" s="10"/>
      <c r="C17" s="10">
        <f>COUNT(C21:C2191)</f>
        <v>3</v>
      </c>
      <c r="E17" s="14" t="s">
        <v>35</v>
      </c>
      <c r="F17" s="15">
        <f ca="1">ROUND(2*(F16-$C$7)/$C$8,0)/2+F15</f>
        <v>22812.5</v>
      </c>
    </row>
    <row r="18" spans="1:21" ht="14.25" thickTop="1" thickBot="1" x14ac:dyDescent="0.25">
      <c r="A18" s="16" t="s">
        <v>5</v>
      </c>
      <c r="B18" s="10"/>
      <c r="C18" s="19">
        <f ca="1">+C15</f>
        <v>59177.472576164226</v>
      </c>
      <c r="D18" s="20">
        <f ca="1">+C16</f>
        <v>0.38735558055922592</v>
      </c>
      <c r="E18" s="14" t="s">
        <v>36</v>
      </c>
      <c r="F18" s="23">
        <f ca="1">ROUND(2*(F16-$C$15)/$C$16,0)/2+F15</f>
        <v>2963</v>
      </c>
    </row>
    <row r="19" spans="1:21" ht="13.5" thickTop="1" x14ac:dyDescent="0.2">
      <c r="E19" s="14" t="s">
        <v>31</v>
      </c>
      <c r="F19" s="18">
        <f ca="1">+$C$15+$C$16*F18-15018.5-$C$5/24</f>
        <v>45307.102994694549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45</v>
      </c>
      <c r="C21" s="8">
        <v>51488.468000000001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-3.697936409054893E-3</v>
      </c>
      <c r="Q21" s="2">
        <f>+C21-15018.5</f>
        <v>36469.968000000001</v>
      </c>
    </row>
    <row r="22" spans="1:21" x14ac:dyDescent="0.2">
      <c r="A22" t="s">
        <v>47</v>
      </c>
      <c r="B22" t="s">
        <v>48</v>
      </c>
      <c r="C22" s="8">
        <v>57818.414599999996</v>
      </c>
      <c r="D22" s="8">
        <v>5.0000000000000001E-4</v>
      </c>
      <c r="E22">
        <f>+(C22-C$7)/C$8</f>
        <v>16341.249999999989</v>
      </c>
      <c r="F22">
        <f>ROUND(2*E22,0)/2</f>
        <v>16341.5</v>
      </c>
      <c r="G22">
        <f>+C22-(C$7+F22*C$8)</f>
        <v>-9.6840000005613547E-2</v>
      </c>
      <c r="K22">
        <f>+G22</f>
        <v>-9.6840000005613547E-2</v>
      </c>
      <c r="O22">
        <f ca="1">+C$11+C$12*$F22</f>
        <v>-7.5918227818143169E-2</v>
      </c>
      <c r="Q22" s="2">
        <f>+C22-15018.5</f>
        <v>42799.914599999996</v>
      </c>
    </row>
    <row r="23" spans="1:21" x14ac:dyDescent="0.2">
      <c r="A23" s="44" t="s">
        <v>50</v>
      </c>
      <c r="B23" s="45" t="s">
        <v>48</v>
      </c>
      <c r="C23" s="46">
        <v>59177.489800000003</v>
      </c>
      <c r="D23" s="44">
        <v>4.0000000000000002E-4</v>
      </c>
      <c r="E23">
        <f>+(C23-C$7)/C$8</f>
        <v>19849.808446922765</v>
      </c>
      <c r="F23">
        <f>ROUND(2*E23,0)/2</f>
        <v>19850</v>
      </c>
      <c r="G23">
        <f>+C23-(C$7+F23*C$8)</f>
        <v>-7.4199999995471444E-2</v>
      </c>
      <c r="K23">
        <f>+G23</f>
        <v>-7.4199999995471444E-2</v>
      </c>
      <c r="O23">
        <f ca="1">+C$11+C$12*$F23</f>
        <v>-9.1423835773886908E-2</v>
      </c>
      <c r="Q23" s="2">
        <f>+C23-15018.5</f>
        <v>44158.989800000003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2024-01-15T06:05:11Z</dcterms:modified>
</cp:coreProperties>
</file>