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673F72F6-04CB-4148-BD55-4D7D7E23934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C7" i="1"/>
  <c r="C8" i="1"/>
  <c r="F11" i="1"/>
  <c r="G11" i="1"/>
  <c r="E14" i="1"/>
  <c r="C17" i="1"/>
  <c r="Q21" i="1"/>
  <c r="G22" i="1"/>
  <c r="I22" i="1"/>
  <c r="E22" i="1"/>
  <c r="F22" i="1"/>
  <c r="E21" i="1"/>
  <c r="F21" i="1"/>
  <c r="G21" i="1"/>
  <c r="H21" i="1"/>
  <c r="C12" i="1"/>
  <c r="C16" i="1" l="1"/>
  <c r="D18" i="1" s="1"/>
  <c r="E15" i="1"/>
  <c r="C11" i="1"/>
  <c r="C15" i="1" l="1"/>
  <c r="O22" i="1"/>
  <c r="O21" i="1"/>
  <c r="C18" i="1" l="1"/>
  <c r="E16" i="1"/>
  <c r="E17" i="1" s="1"/>
</calcChain>
</file>

<file path=xl/sharedStrings.xml><?xml version="1.0" encoding="utf-8"?>
<sst xmlns="http://schemas.openxmlformats.org/spreadsheetml/2006/main" count="47" uniqueCount="45">
  <si>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</si>
  <si>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</si>
  <si>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</si>
  <si>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</si>
  <si>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</si>
  <si>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</si>
  <si>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</si>
  <si>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</si>
  <si>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</si>
  <si>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</si>
  <si>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</si>
  <si>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</si>
  <si>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</si>
  <si>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</si>
  <si>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</si>
  <si>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</si>
  <si>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</si>
  <si>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</si>
  <si>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</si>
  <si>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</si>
  <si>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</si>
  <si>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</si>
  <si>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</si>
  <si>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</si>
  <si>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</si>
  <si>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</si>
  <si>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</si>
  <si>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</si>
  <si>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</si>
  <si>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</si>
  <si>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</si>
  <si>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</si>
  <si>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</si>
  <si>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</si>
  <si>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</si>
  <si>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</si>
  <si>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</si>
  <si>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</si>
  <si>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</si>
  <si>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</si>
  <si>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PS Cam / GSC 3729-0046</t>
  </si>
  <si>
    <t>EB</t>
  </si>
  <si>
    <t>IBVS 6011</t>
  </si>
  <si>
    <t>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</si>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</sst>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PS Cam - O-C Diagr.</a:t>
            </a:r>
          </a:p>
        </c:rich>
      </c:tx>
      <c:layout>
        <c:manualLayout>
          <c:xMode val="edge"/>
          <c:yMode val="edge"/>
          <c:x val="0.381954887218045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300751879699248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2416.5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A5E-489F-B340-B90F018D09B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2416.5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9.6100000002479646E-2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A5E-489F-B340-B90F018D09B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2416.5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A5E-489F-B340-B90F018D09B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2416.5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A5E-489F-B340-B90F018D09B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2416.5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A5E-489F-B340-B90F018D09B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2416.5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A5E-489F-B340-B90F018D09B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2416.5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A5E-489F-B340-B90F018D09B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2416.5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6.9388939039072284E-18</c:v>
                </c:pt>
                <c:pt idx="1">
                  <c:v>9.6100000002479646E-2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A5E-489F-B340-B90F018D09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8904000"/>
        <c:axId val="1"/>
      </c:scatterChart>
      <c:valAx>
        <c:axId val="6789040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89040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360902255639097"/>
          <c:y val="0.92375366568914952"/>
          <c:w val="0.65112781954887222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5E6DA78-ACBD-A2BA-AC0F-51E5A9C2D5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40</v>
      </c>
    </row>
    <row r="2" spans="1:7" x14ac:dyDescent="0.2">
      <c r="A2" t="s">
        <v>24</v>
      </c>
      <c r="B2" t="s">
        <v>41</v>
      </c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53709.9545</v>
      </c>
      <c r="D4" s="9">
        <v>0.92020000000000002</v>
      </c>
    </row>
    <row r="6" spans="1:7" x14ac:dyDescent="0.2">
      <c r="A6" s="5" t="s">
        <v>1</v>
      </c>
    </row>
    <row r="7" spans="1:7" x14ac:dyDescent="0.2">
      <c r="A7" t="s">
        <v>2</v>
      </c>
      <c r="C7">
        <f>+C4</f>
        <v>53709.9545</v>
      </c>
    </row>
    <row r="8" spans="1:7" x14ac:dyDescent="0.2">
      <c r="A8" t="s">
        <v>3</v>
      </c>
      <c r="C8">
        <f>+D4</f>
        <v>0.92020000000000002</v>
      </c>
    </row>
    <row r="9" spans="1:7" x14ac:dyDescent="0.2">
      <c r="A9" s="11" t="s">
        <v>31</v>
      </c>
      <c r="B9" s="12"/>
      <c r="C9" s="13">
        <v>-9.5</v>
      </c>
      <c r="D9" s="12" t="s">
        <v>32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16</v>
      </c>
      <c r="B11" s="12"/>
      <c r="C11" s="24">
        <f ca="1">INTERCEPT(INDIRECT($G$11):G992,INDIRECT($F$11):F992)</f>
        <v>6.9388939039072284E-18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17</v>
      </c>
      <c r="B12" s="12"/>
      <c r="C12" s="24">
        <f ca="1">SLOPE(INDIRECT($G$11):G992,INDIRECT($F$11):F992)</f>
        <v>3.9768259881017852E-5</v>
      </c>
      <c r="D12" s="3"/>
      <c r="E12" s="12"/>
    </row>
    <row r="13" spans="1:7" x14ac:dyDescent="0.2">
      <c r="A13" s="12" t="s">
        <v>19</v>
      </c>
      <c r="B13" s="12"/>
      <c r="C13" s="3" t="s">
        <v>14</v>
      </c>
      <c r="D13" s="16" t="s">
        <v>37</v>
      </c>
      <c r="E13" s="13">
        <v>1</v>
      </c>
    </row>
    <row r="14" spans="1:7" x14ac:dyDescent="0.2">
      <c r="A14" s="12"/>
      <c r="B14" s="12"/>
      <c r="C14" s="12"/>
      <c r="D14" s="16" t="s">
        <v>33</v>
      </c>
      <c r="E14" s="17">
        <f ca="1">NOW()+15018.5+$C$9/24</f>
        <v>60324.795611689813</v>
      </c>
    </row>
    <row r="15" spans="1:7" x14ac:dyDescent="0.2">
      <c r="A15" s="14" t="s">
        <v>18</v>
      </c>
      <c r="B15" s="12"/>
      <c r="C15" s="15">
        <f ca="1">(C7+C11)+(C8+C12)*INT(MAX(F21:F3533))</f>
        <v>55933.253780115876</v>
      </c>
      <c r="D15" s="16" t="s">
        <v>38</v>
      </c>
      <c r="E15" s="17">
        <f ca="1">ROUND(2*(E14-$C$7)/$C$8,0)/2+E13</f>
        <v>7189.5</v>
      </c>
    </row>
    <row r="16" spans="1:7" x14ac:dyDescent="0.2">
      <c r="A16" s="18" t="s">
        <v>4</v>
      </c>
      <c r="B16" s="12"/>
      <c r="C16" s="19">
        <f ca="1">+C8+C12</f>
        <v>0.92023976825988107</v>
      </c>
      <c r="D16" s="16" t="s">
        <v>39</v>
      </c>
      <c r="E16" s="26">
        <f ca="1">ROUND(2*(E14-$C$15)/$C$16,0)/2+E13</f>
        <v>4773</v>
      </c>
    </row>
    <row r="17" spans="1:17" ht="13.5" thickBot="1" x14ac:dyDescent="0.25">
      <c r="A17" s="16" t="s">
        <v>30</v>
      </c>
      <c r="B17" s="12"/>
      <c r="C17" s="12">
        <f>COUNT(C21:C2191)</f>
        <v>2</v>
      </c>
      <c r="D17" s="16" t="s">
        <v>34</v>
      </c>
      <c r="E17" s="20">
        <f ca="1">+$C$15+$C$16*E16-15018.5-$C$9/24</f>
        <v>45307.454027353626</v>
      </c>
    </row>
    <row r="18" spans="1:17" ht="14.25" thickTop="1" thickBot="1" x14ac:dyDescent="0.25">
      <c r="A18" s="18" t="s">
        <v>5</v>
      </c>
      <c r="B18" s="12"/>
      <c r="C18" s="21">
        <f ca="1">+C15</f>
        <v>55933.253780115876</v>
      </c>
      <c r="D18" s="22">
        <f ca="1">+C16</f>
        <v>0.92023976825988107</v>
      </c>
      <c r="E18" s="23" t="s">
        <v>35</v>
      </c>
    </row>
    <row r="19" spans="1:17" ht="13.5" thickTop="1" x14ac:dyDescent="0.2">
      <c r="A19" s="27" t="s">
        <v>36</v>
      </c>
      <c r="E19" s="28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29</v>
      </c>
      <c r="I20" s="7" t="s">
        <v>29</v>
      </c>
      <c r="J20" s="7" t="s">
        <v>44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15</v>
      </c>
    </row>
    <row r="21" spans="1:17" x14ac:dyDescent="0.2">
      <c r="A21" t="s">
        <v>12</v>
      </c>
      <c r="C21" s="10">
        <v>53709.9545</v>
      </c>
      <c r="D21" s="10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6.9388939039072284E-18</v>
      </c>
      <c r="Q21" s="2">
        <f>+C21-15018.5</f>
        <v>38691.4545</v>
      </c>
    </row>
    <row r="22" spans="1:17" x14ac:dyDescent="0.2">
      <c r="A22" s="29" t="s">
        <v>42</v>
      </c>
      <c r="B22" s="30" t="s">
        <v>43</v>
      </c>
      <c r="C22" s="29">
        <v>55933.713900000002</v>
      </c>
      <c r="D22" s="29">
        <v>5.0000000000000001E-4</v>
      </c>
      <c r="E22">
        <f>+(C22-C$7)/C$8</f>
        <v>2416.604433818738</v>
      </c>
      <c r="F22">
        <f>ROUND(2*E22,0)/2</f>
        <v>2416.5</v>
      </c>
      <c r="G22">
        <f>+C22-(C$7+F22*C$8)</f>
        <v>9.6100000002479646E-2</v>
      </c>
      <c r="I22">
        <f>+G22</f>
        <v>9.6100000002479646E-2</v>
      </c>
      <c r="O22">
        <f ca="1">+C$11+C$12*$F22</f>
        <v>9.6100000002479646E-2</v>
      </c>
      <c r="Q22" s="2">
        <f>+C22-15018.5</f>
        <v>40915.213900000002</v>
      </c>
    </row>
    <row r="23" spans="1:17" x14ac:dyDescent="0.2">
      <c r="C23" s="10"/>
      <c r="D23" s="10"/>
      <c r="Q23" s="2"/>
    </row>
    <row r="24" spans="1:17" x14ac:dyDescent="0.2">
      <c r="C24" s="10"/>
      <c r="D24" s="10"/>
      <c r="Q24" s="2"/>
    </row>
    <row r="25" spans="1:17" x14ac:dyDescent="0.2">
      <c r="C25" s="10"/>
      <c r="D25" s="10"/>
      <c r="Q25" s="2"/>
    </row>
    <row r="26" spans="1:17" x14ac:dyDescent="0.2">
      <c r="C26" s="10"/>
      <c r="D26" s="10"/>
      <c r="Q26" s="2"/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2024-01-15T06:05:40Z</dcterms:modified>
</cp:coreProperties>
</file>