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B57A2D0-1E43-462E-855C-C6A4B3F0D0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K32" i="1" s="1"/>
  <c r="Q32" i="1"/>
  <c r="E33" i="1"/>
  <c r="F33" i="1" s="1"/>
  <c r="G33" i="1" s="1"/>
  <c r="K33" i="1" s="1"/>
  <c r="Q33" i="1"/>
  <c r="E36" i="1"/>
  <c r="F36" i="1" s="1"/>
  <c r="G36" i="1" s="1"/>
  <c r="K36" i="1" s="1"/>
  <c r="Q36" i="1"/>
  <c r="E34" i="1"/>
  <c r="F34" i="1" s="1"/>
  <c r="G34" i="1" s="1"/>
  <c r="K34" i="1" s="1"/>
  <c r="Q34" i="1"/>
  <c r="E35" i="1"/>
  <c r="F35" i="1"/>
  <c r="G35" i="1" s="1"/>
  <c r="K35" i="1" s="1"/>
  <c r="Q35" i="1"/>
  <c r="E31" i="1"/>
  <c r="F31" i="1"/>
  <c r="G31" i="1"/>
  <c r="K31" i="1" s="1"/>
  <c r="Q31" i="1"/>
  <c r="E30" i="1"/>
  <c r="F30" i="1"/>
  <c r="G30" i="1" s="1"/>
  <c r="K30" i="1" s="1"/>
  <c r="E29" i="1"/>
  <c r="F29" i="1"/>
  <c r="G29" i="1" s="1"/>
  <c r="K29" i="1" s="1"/>
  <c r="E28" i="1"/>
  <c r="F28" i="1"/>
  <c r="G28" i="1" s="1"/>
  <c r="K28" i="1" s="1"/>
  <c r="E27" i="1"/>
  <c r="F27" i="1"/>
  <c r="G27" i="1" s="1"/>
  <c r="K27" i="1" s="1"/>
  <c r="D9" i="1"/>
  <c r="C9" i="1"/>
  <c r="E26" i="1"/>
  <c r="F26" i="1"/>
  <c r="G26" i="1"/>
  <c r="K26" i="1"/>
  <c r="E22" i="1"/>
  <c r="F22" i="1"/>
  <c r="G22" i="1" s="1"/>
  <c r="K22" i="1" s="1"/>
  <c r="E23" i="1"/>
  <c r="F23" i="1"/>
  <c r="G23" i="1"/>
  <c r="K23" i="1"/>
  <c r="E24" i="1"/>
  <c r="F24" i="1"/>
  <c r="G24" i="1" s="1"/>
  <c r="K24" i="1" s="1"/>
  <c r="E25" i="1"/>
  <c r="F25" i="1"/>
  <c r="G25" i="1"/>
  <c r="J25" i="1"/>
  <c r="Q30" i="1"/>
  <c r="Q29" i="1"/>
  <c r="Q28" i="1"/>
  <c r="Q27" i="1"/>
  <c r="Q22" i="1"/>
  <c r="Q23" i="1"/>
  <c r="Q24" i="1"/>
  <c r="Q25" i="1"/>
  <c r="Q26" i="1"/>
  <c r="C21" i="1"/>
  <c r="E21" i="1" s="1"/>
  <c r="F21" i="1" s="1"/>
  <c r="F14" i="1"/>
  <c r="Q21" i="1"/>
  <c r="C11" i="1"/>
  <c r="C12" i="1"/>
  <c r="C17" i="1" l="1"/>
  <c r="G21" i="1"/>
  <c r="I21" i="1" s="1"/>
  <c r="O36" i="1"/>
  <c r="O33" i="1"/>
  <c r="O32" i="1"/>
  <c r="O35" i="1"/>
  <c r="O34" i="1"/>
  <c r="C16" i="1"/>
  <c r="D18" i="1" s="1"/>
  <c r="O23" i="1"/>
  <c r="O22" i="1"/>
  <c r="O30" i="1"/>
  <c r="O25" i="1"/>
  <c r="C15" i="1"/>
  <c r="O28" i="1"/>
  <c r="O21" i="1"/>
  <c r="O26" i="1"/>
  <c r="O31" i="1"/>
  <c r="O27" i="1"/>
  <c r="O24" i="1"/>
  <c r="O29" i="1"/>
  <c r="F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<sst xmlns="http://schemas.openxmlformats.org/spreadsheetml/2006/main" count="81" uniqueCount="58">
  <si>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</si>
  <si>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</si>
  <si>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</si>
  <si>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</si>
  <si>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</si>
  <si>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</si>
  <si>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</si>
  <si>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</si>
  <si>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</si>
  <si>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</si>
  <si>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</si>
  <si>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</si>
  <si>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</si>
  <si>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</si>
  <si>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</si>
  <si>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</si>
  <si>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</si>
  <si>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</si>
  <si>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</si>
  <si>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</si>
  <si>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</si>
  <si>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</si>
  <si>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</si>
  <si>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</si>
  <si>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</si>
  <si>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</si>
  <si>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</si>
  <si>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</si>
  <si>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</si>
  <si>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</si>
  <si>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</si>
  <si>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</si>
  <si>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</si>
  <si>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</si>
  <si>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</si>
  <si>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</si>
  <si>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</si>
  <si>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</si>
  <si>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</si>
  <si>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</si>
  <si>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</si>
  <si>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</si>
  <si>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V0389 Cam / GSC 4347-0578</t>
  </si>
  <si>
    <t>EW</t>
  </si>
  <si>
    <t>IBVS 6042</t>
  </si>
  <si>
    <t>II:</t>
  </si>
  <si>
    <t>OEJV 0160</t>
  </si>
  <si>
    <t>I</t>
  </si>
  <si>
    <t>II</t>
  </si>
  <si>
    <t>IBVS 6070</t>
  </si>
  <si>
    <t>vis</t>
  </si>
  <si>
    <t>OEJV 0179</t>
  </si>
  <si>
    <t>OEJV 0211</t>
  </si>
  <si>
    <t>JBAV, 60</t>
  </si>
  <si>
    <t>OEJV 250</t>
  </si>
  <si>
    <t>Next ToM-P</t>
  </si>
  <si>
    <t>Next ToM-S</t>
  </si>
  <si>
    <t>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</si>
</sst>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6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6" fillId="24" borderId="11" xfId="0" applyFont="1" applyFill="1" applyBorder="1" applyAlignment="1">
      <alignment horizontal="right" vertical="center"/>
    </xf>
    <xf numFmtId="0" fontId="0" fillId="24" borderId="12" xfId="0" applyFill="1" applyBorder="1" applyAlignment="1">
      <alignment horizontal="center" vertical="center"/>
    </xf>
    <xf numFmtId="0" fontId="34" fillId="0" borderId="13" xfId="0" applyFont="1" applyBorder="1" applyAlignment="1">
      <alignment horizontal="right" vertical="top"/>
    </xf>
    <xf numFmtId="0" fontId="13" fillId="0" borderId="14" xfId="0" applyFont="1" applyBorder="1">
      <alignment vertical="top"/>
    </xf>
    <xf numFmtId="0" fontId="35" fillId="0" borderId="14" xfId="0" applyFont="1" applyBorder="1">
      <alignment vertical="top"/>
    </xf>
    <xf numFmtId="0" fontId="35" fillId="0" borderId="14" xfId="0" applyFont="1" applyBorder="1" applyAlignment="1"/>
    <xf numFmtId="22" fontId="35" fillId="0" borderId="14" xfId="0" applyNumberFormat="1" applyFont="1" applyBorder="1">
      <alignment vertical="top"/>
    </xf>
    <xf numFmtId="22" fontId="35" fillId="0" borderId="15" xfId="0" applyNumberFormat="1" applyFont="1" applyBorder="1" applyAlignment="1"/>
    <xf numFmtId="0" fontId="34" fillId="0" borderId="16" xfId="0" applyFont="1" applyBorder="1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V0389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1.5E-3</c:v>
                  </c:pt>
                  <c:pt idx="7">
                    <c:v>3.3E-3</c:v>
                  </c:pt>
                  <c:pt idx="8">
                    <c:v>3.0000000000000001E-3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8.0000000000000007E-5</c:v>
                  </c:pt>
                  <c:pt idx="12">
                    <c:v>1.9000000000000001E-4</c:v>
                  </c:pt>
                  <c:pt idx="13">
                    <c:v>2.8E-3</c:v>
                  </c:pt>
                  <c:pt idx="14">
                    <c:v>2E-3</c:v>
                  </c:pt>
                  <c:pt idx="15">
                    <c:v>3.2000000000000003E-4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1.5E-3</c:v>
                  </c:pt>
                  <c:pt idx="7">
                    <c:v>3.3E-3</c:v>
                  </c:pt>
                  <c:pt idx="8">
                    <c:v>3.0000000000000001E-3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8.0000000000000007E-5</c:v>
                  </c:pt>
                  <c:pt idx="12">
                    <c:v>1.9000000000000001E-4</c:v>
                  </c:pt>
                  <c:pt idx="13">
                    <c:v>2.8E-3</c:v>
                  </c:pt>
                  <c:pt idx="14">
                    <c:v>2E-3</c:v>
                  </c:pt>
                  <c:pt idx="15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10177</c:v>
                </c:pt>
                <c:pt idx="2">
                  <c:v>10202</c:v>
                </c:pt>
                <c:pt idx="3">
                  <c:v>10202.5</c:v>
                </c:pt>
                <c:pt idx="4">
                  <c:v>10666</c:v>
                </c:pt>
                <c:pt idx="5">
                  <c:v>10780.5</c:v>
                </c:pt>
                <c:pt idx="6">
                  <c:v>12668.5</c:v>
                </c:pt>
                <c:pt idx="7">
                  <c:v>13143.5</c:v>
                </c:pt>
                <c:pt idx="8">
                  <c:v>13144</c:v>
                </c:pt>
                <c:pt idx="9">
                  <c:v>13187</c:v>
                </c:pt>
                <c:pt idx="10">
                  <c:v>14448.5</c:v>
                </c:pt>
                <c:pt idx="11">
                  <c:v>18140</c:v>
                </c:pt>
                <c:pt idx="12">
                  <c:v>18353.5</c:v>
                </c:pt>
                <c:pt idx="13">
                  <c:v>18354</c:v>
                </c:pt>
                <c:pt idx="14">
                  <c:v>18354.5</c:v>
                </c:pt>
                <c:pt idx="15">
                  <c:v>18560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28-4A0C-80E8-431D8238427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1.5E-3</c:v>
                  </c:pt>
                  <c:pt idx="7">
                    <c:v>3.3E-3</c:v>
                  </c:pt>
                  <c:pt idx="8">
                    <c:v>3.0000000000000001E-3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8.0000000000000007E-5</c:v>
                  </c:pt>
                  <c:pt idx="12">
                    <c:v>1.9000000000000001E-4</c:v>
                  </c:pt>
                  <c:pt idx="13">
                    <c:v>2.8E-3</c:v>
                  </c:pt>
                  <c:pt idx="14">
                    <c:v>2E-3</c:v>
                  </c:pt>
                  <c:pt idx="15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1.5E-3</c:v>
                  </c:pt>
                  <c:pt idx="7">
                    <c:v>3.3E-3</c:v>
                  </c:pt>
                  <c:pt idx="8">
                    <c:v>3.0000000000000001E-3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8.0000000000000007E-5</c:v>
                  </c:pt>
                  <c:pt idx="12">
                    <c:v>1.9000000000000001E-4</c:v>
                  </c:pt>
                  <c:pt idx="13">
                    <c:v>2.8E-3</c:v>
                  </c:pt>
                  <c:pt idx="14">
                    <c:v>2E-3</c:v>
                  </c:pt>
                  <c:pt idx="15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10177</c:v>
                </c:pt>
                <c:pt idx="2">
                  <c:v>10202</c:v>
                </c:pt>
                <c:pt idx="3">
                  <c:v>10202.5</c:v>
                </c:pt>
                <c:pt idx="4">
                  <c:v>10666</c:v>
                </c:pt>
                <c:pt idx="5">
                  <c:v>10780.5</c:v>
                </c:pt>
                <c:pt idx="6">
                  <c:v>12668.5</c:v>
                </c:pt>
                <c:pt idx="7">
                  <c:v>13143.5</c:v>
                </c:pt>
                <c:pt idx="8">
                  <c:v>13144</c:v>
                </c:pt>
                <c:pt idx="9">
                  <c:v>13187</c:v>
                </c:pt>
                <c:pt idx="10">
                  <c:v>14448.5</c:v>
                </c:pt>
                <c:pt idx="11">
                  <c:v>18140</c:v>
                </c:pt>
                <c:pt idx="12">
                  <c:v>18353.5</c:v>
                </c:pt>
                <c:pt idx="13">
                  <c:v>18354</c:v>
                </c:pt>
                <c:pt idx="14">
                  <c:v>18354.5</c:v>
                </c:pt>
                <c:pt idx="15">
                  <c:v>18560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28-4A0C-80E8-431D8238427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1.5E-3</c:v>
                  </c:pt>
                  <c:pt idx="7">
                    <c:v>3.3E-3</c:v>
                  </c:pt>
                  <c:pt idx="8">
                    <c:v>3.0000000000000001E-3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8.0000000000000007E-5</c:v>
                  </c:pt>
                  <c:pt idx="12">
                    <c:v>1.9000000000000001E-4</c:v>
                  </c:pt>
                  <c:pt idx="13">
                    <c:v>2.8E-3</c:v>
                  </c:pt>
                  <c:pt idx="14">
                    <c:v>2E-3</c:v>
                  </c:pt>
                  <c:pt idx="15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1.5E-3</c:v>
                  </c:pt>
                  <c:pt idx="7">
                    <c:v>3.3E-3</c:v>
                  </c:pt>
                  <c:pt idx="8">
                    <c:v>3.0000000000000001E-3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8.0000000000000007E-5</c:v>
                  </c:pt>
                  <c:pt idx="12">
                    <c:v>1.9000000000000001E-4</c:v>
                  </c:pt>
                  <c:pt idx="13">
                    <c:v>2.8E-3</c:v>
                  </c:pt>
                  <c:pt idx="14">
                    <c:v>2E-3</c:v>
                  </c:pt>
                  <c:pt idx="15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10177</c:v>
                </c:pt>
                <c:pt idx="2">
                  <c:v>10202</c:v>
                </c:pt>
                <c:pt idx="3">
                  <c:v>10202.5</c:v>
                </c:pt>
                <c:pt idx="4">
                  <c:v>10666</c:v>
                </c:pt>
                <c:pt idx="5">
                  <c:v>10780.5</c:v>
                </c:pt>
                <c:pt idx="6">
                  <c:v>12668.5</c:v>
                </c:pt>
                <c:pt idx="7">
                  <c:v>13143.5</c:v>
                </c:pt>
                <c:pt idx="8">
                  <c:v>13144</c:v>
                </c:pt>
                <c:pt idx="9">
                  <c:v>13187</c:v>
                </c:pt>
                <c:pt idx="10">
                  <c:v>14448.5</c:v>
                </c:pt>
                <c:pt idx="11">
                  <c:v>18140</c:v>
                </c:pt>
                <c:pt idx="12">
                  <c:v>18353.5</c:v>
                </c:pt>
                <c:pt idx="13">
                  <c:v>18354</c:v>
                </c:pt>
                <c:pt idx="14">
                  <c:v>18354.5</c:v>
                </c:pt>
                <c:pt idx="15">
                  <c:v>18560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-3.8200000002689194E-2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28-4A0C-80E8-431D8238427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1.5E-3</c:v>
                  </c:pt>
                  <c:pt idx="7">
                    <c:v>3.3E-3</c:v>
                  </c:pt>
                  <c:pt idx="8">
                    <c:v>3.0000000000000001E-3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8.0000000000000007E-5</c:v>
                  </c:pt>
                  <c:pt idx="12">
                    <c:v>1.9000000000000001E-4</c:v>
                  </c:pt>
                  <c:pt idx="13">
                    <c:v>2.8E-3</c:v>
                  </c:pt>
                  <c:pt idx="14">
                    <c:v>2E-3</c:v>
                  </c:pt>
                  <c:pt idx="15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1.5E-3</c:v>
                  </c:pt>
                  <c:pt idx="7">
                    <c:v>3.3E-3</c:v>
                  </c:pt>
                  <c:pt idx="8">
                    <c:v>3.0000000000000001E-3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8.0000000000000007E-5</c:v>
                  </c:pt>
                  <c:pt idx="12">
                    <c:v>1.9000000000000001E-4</c:v>
                  </c:pt>
                  <c:pt idx="13">
                    <c:v>2.8E-3</c:v>
                  </c:pt>
                  <c:pt idx="14">
                    <c:v>2E-3</c:v>
                  </c:pt>
                  <c:pt idx="15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10177</c:v>
                </c:pt>
                <c:pt idx="2">
                  <c:v>10202</c:v>
                </c:pt>
                <c:pt idx="3">
                  <c:v>10202.5</c:v>
                </c:pt>
                <c:pt idx="4">
                  <c:v>10666</c:v>
                </c:pt>
                <c:pt idx="5">
                  <c:v>10780.5</c:v>
                </c:pt>
                <c:pt idx="6">
                  <c:v>12668.5</c:v>
                </c:pt>
                <c:pt idx="7">
                  <c:v>13143.5</c:v>
                </c:pt>
                <c:pt idx="8">
                  <c:v>13144</c:v>
                </c:pt>
                <c:pt idx="9">
                  <c:v>13187</c:v>
                </c:pt>
                <c:pt idx="10">
                  <c:v>14448.5</c:v>
                </c:pt>
                <c:pt idx="11">
                  <c:v>18140</c:v>
                </c:pt>
                <c:pt idx="12">
                  <c:v>18353.5</c:v>
                </c:pt>
                <c:pt idx="13">
                  <c:v>18354</c:v>
                </c:pt>
                <c:pt idx="14">
                  <c:v>18354.5</c:v>
                </c:pt>
                <c:pt idx="15">
                  <c:v>18560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-3.4810000004654285E-2</c:v>
                </c:pt>
                <c:pt idx="2">
                  <c:v>-3.4809999997378327E-2</c:v>
                </c:pt>
                <c:pt idx="3">
                  <c:v>-3.4019999999145512E-2</c:v>
                </c:pt>
                <c:pt idx="5">
                  <c:v>-3.9049999999406282E-2</c:v>
                </c:pt>
                <c:pt idx="6">
                  <c:v>-3.9539999997941777E-2</c:v>
                </c:pt>
                <c:pt idx="7">
                  <c:v>-3.6749999999301508E-2</c:v>
                </c:pt>
                <c:pt idx="8">
                  <c:v>-3.620000000228174E-2</c:v>
                </c:pt>
                <c:pt idx="9">
                  <c:v>-3.8100000005215406E-2</c:v>
                </c:pt>
                <c:pt idx="10">
                  <c:v>-5.5869999996502884E-2</c:v>
                </c:pt>
                <c:pt idx="11">
                  <c:v>-5.1890000002458692E-2</c:v>
                </c:pt>
                <c:pt idx="12">
                  <c:v>-5.5599999999685679E-2</c:v>
                </c:pt>
                <c:pt idx="13">
                  <c:v>-5.8100000002013985E-2</c:v>
                </c:pt>
                <c:pt idx="14">
                  <c:v>-5.5950000001757871E-2</c:v>
                </c:pt>
                <c:pt idx="15">
                  <c:v>-5.6049999999231659E-2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28-4A0C-80E8-431D8238427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1.5E-3</c:v>
                  </c:pt>
                  <c:pt idx="7">
                    <c:v>3.3E-3</c:v>
                  </c:pt>
                  <c:pt idx="8">
                    <c:v>3.0000000000000001E-3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8.0000000000000007E-5</c:v>
                  </c:pt>
                  <c:pt idx="12">
                    <c:v>1.9000000000000001E-4</c:v>
                  </c:pt>
                  <c:pt idx="13">
                    <c:v>2.8E-3</c:v>
                  </c:pt>
                  <c:pt idx="14">
                    <c:v>2E-3</c:v>
                  </c:pt>
                  <c:pt idx="15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1.5E-3</c:v>
                  </c:pt>
                  <c:pt idx="7">
                    <c:v>3.3E-3</c:v>
                  </c:pt>
                  <c:pt idx="8">
                    <c:v>3.0000000000000001E-3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8.0000000000000007E-5</c:v>
                  </c:pt>
                  <c:pt idx="12">
                    <c:v>1.9000000000000001E-4</c:v>
                  </c:pt>
                  <c:pt idx="13">
                    <c:v>2.8E-3</c:v>
                  </c:pt>
                  <c:pt idx="14">
                    <c:v>2E-3</c:v>
                  </c:pt>
                  <c:pt idx="15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10177</c:v>
                </c:pt>
                <c:pt idx="2">
                  <c:v>10202</c:v>
                </c:pt>
                <c:pt idx="3">
                  <c:v>10202.5</c:v>
                </c:pt>
                <c:pt idx="4">
                  <c:v>10666</c:v>
                </c:pt>
                <c:pt idx="5">
                  <c:v>10780.5</c:v>
                </c:pt>
                <c:pt idx="6">
                  <c:v>12668.5</c:v>
                </c:pt>
                <c:pt idx="7">
                  <c:v>13143.5</c:v>
                </c:pt>
                <c:pt idx="8">
                  <c:v>13144</c:v>
                </c:pt>
                <c:pt idx="9">
                  <c:v>13187</c:v>
                </c:pt>
                <c:pt idx="10">
                  <c:v>14448.5</c:v>
                </c:pt>
                <c:pt idx="11">
                  <c:v>18140</c:v>
                </c:pt>
                <c:pt idx="12">
                  <c:v>18353.5</c:v>
                </c:pt>
                <c:pt idx="13">
                  <c:v>18354</c:v>
                </c:pt>
                <c:pt idx="14">
                  <c:v>18354.5</c:v>
                </c:pt>
                <c:pt idx="15">
                  <c:v>18560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28-4A0C-80E8-431D8238427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1.5E-3</c:v>
                  </c:pt>
                  <c:pt idx="7">
                    <c:v>3.3E-3</c:v>
                  </c:pt>
                  <c:pt idx="8">
                    <c:v>3.0000000000000001E-3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8.0000000000000007E-5</c:v>
                  </c:pt>
                  <c:pt idx="12">
                    <c:v>1.9000000000000001E-4</c:v>
                  </c:pt>
                  <c:pt idx="13">
                    <c:v>2.8E-3</c:v>
                  </c:pt>
                  <c:pt idx="14">
                    <c:v>2E-3</c:v>
                  </c:pt>
                  <c:pt idx="15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1.5E-3</c:v>
                  </c:pt>
                  <c:pt idx="7">
                    <c:v>3.3E-3</c:v>
                  </c:pt>
                  <c:pt idx="8">
                    <c:v>3.0000000000000001E-3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8.0000000000000007E-5</c:v>
                  </c:pt>
                  <c:pt idx="12">
                    <c:v>1.9000000000000001E-4</c:v>
                  </c:pt>
                  <c:pt idx="13">
                    <c:v>2.8E-3</c:v>
                  </c:pt>
                  <c:pt idx="14">
                    <c:v>2E-3</c:v>
                  </c:pt>
                  <c:pt idx="15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10177</c:v>
                </c:pt>
                <c:pt idx="2">
                  <c:v>10202</c:v>
                </c:pt>
                <c:pt idx="3">
                  <c:v>10202.5</c:v>
                </c:pt>
                <c:pt idx="4">
                  <c:v>10666</c:v>
                </c:pt>
                <c:pt idx="5">
                  <c:v>10780.5</c:v>
                </c:pt>
                <c:pt idx="6">
                  <c:v>12668.5</c:v>
                </c:pt>
                <c:pt idx="7">
                  <c:v>13143.5</c:v>
                </c:pt>
                <c:pt idx="8">
                  <c:v>13144</c:v>
                </c:pt>
                <c:pt idx="9">
                  <c:v>13187</c:v>
                </c:pt>
                <c:pt idx="10">
                  <c:v>14448.5</c:v>
                </c:pt>
                <c:pt idx="11">
                  <c:v>18140</c:v>
                </c:pt>
                <c:pt idx="12">
                  <c:v>18353.5</c:v>
                </c:pt>
                <c:pt idx="13">
                  <c:v>18354</c:v>
                </c:pt>
                <c:pt idx="14">
                  <c:v>18354.5</c:v>
                </c:pt>
                <c:pt idx="15">
                  <c:v>18560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28-4A0C-80E8-431D8238427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1.5E-3</c:v>
                  </c:pt>
                  <c:pt idx="7">
                    <c:v>3.3E-3</c:v>
                  </c:pt>
                  <c:pt idx="8">
                    <c:v>3.0000000000000001E-3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8.0000000000000007E-5</c:v>
                  </c:pt>
                  <c:pt idx="12">
                    <c:v>1.9000000000000001E-4</c:v>
                  </c:pt>
                  <c:pt idx="13">
                    <c:v>2.8E-3</c:v>
                  </c:pt>
                  <c:pt idx="14">
                    <c:v>2E-3</c:v>
                  </c:pt>
                  <c:pt idx="15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1.5E-3</c:v>
                  </c:pt>
                  <c:pt idx="7">
                    <c:v>3.3E-3</c:v>
                  </c:pt>
                  <c:pt idx="8">
                    <c:v>3.0000000000000001E-3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8.0000000000000007E-5</c:v>
                  </c:pt>
                  <c:pt idx="12">
                    <c:v>1.9000000000000001E-4</c:v>
                  </c:pt>
                  <c:pt idx="13">
                    <c:v>2.8E-3</c:v>
                  </c:pt>
                  <c:pt idx="14">
                    <c:v>2E-3</c:v>
                  </c:pt>
                  <c:pt idx="15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10177</c:v>
                </c:pt>
                <c:pt idx="2">
                  <c:v>10202</c:v>
                </c:pt>
                <c:pt idx="3">
                  <c:v>10202.5</c:v>
                </c:pt>
                <c:pt idx="4">
                  <c:v>10666</c:v>
                </c:pt>
                <c:pt idx="5">
                  <c:v>10780.5</c:v>
                </c:pt>
                <c:pt idx="6">
                  <c:v>12668.5</c:v>
                </c:pt>
                <c:pt idx="7">
                  <c:v>13143.5</c:v>
                </c:pt>
                <c:pt idx="8">
                  <c:v>13144</c:v>
                </c:pt>
                <c:pt idx="9">
                  <c:v>13187</c:v>
                </c:pt>
                <c:pt idx="10">
                  <c:v>14448.5</c:v>
                </c:pt>
                <c:pt idx="11">
                  <c:v>18140</c:v>
                </c:pt>
                <c:pt idx="12">
                  <c:v>18353.5</c:v>
                </c:pt>
                <c:pt idx="13">
                  <c:v>18354</c:v>
                </c:pt>
                <c:pt idx="14">
                  <c:v>18354.5</c:v>
                </c:pt>
                <c:pt idx="15">
                  <c:v>18560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28-4A0C-80E8-431D8238427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10177</c:v>
                </c:pt>
                <c:pt idx="2">
                  <c:v>10202</c:v>
                </c:pt>
                <c:pt idx="3">
                  <c:v>10202.5</c:v>
                </c:pt>
                <c:pt idx="4">
                  <c:v>10666</c:v>
                </c:pt>
                <c:pt idx="5">
                  <c:v>10780.5</c:v>
                </c:pt>
                <c:pt idx="6">
                  <c:v>12668.5</c:v>
                </c:pt>
                <c:pt idx="7">
                  <c:v>13143.5</c:v>
                </c:pt>
                <c:pt idx="8">
                  <c:v>13144</c:v>
                </c:pt>
                <c:pt idx="9">
                  <c:v>13187</c:v>
                </c:pt>
                <c:pt idx="10">
                  <c:v>14448.5</c:v>
                </c:pt>
                <c:pt idx="11">
                  <c:v>18140</c:v>
                </c:pt>
                <c:pt idx="12">
                  <c:v>18353.5</c:v>
                </c:pt>
                <c:pt idx="13">
                  <c:v>18354</c:v>
                </c:pt>
                <c:pt idx="14">
                  <c:v>18354.5</c:v>
                </c:pt>
                <c:pt idx="15">
                  <c:v>18560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-8.069533423212219E-3</c:v>
                </c:pt>
                <c:pt idx="1">
                  <c:v>-3.4380020587615454E-2</c:v>
                </c:pt>
                <c:pt idx="2">
                  <c:v>-3.444465281509998E-2</c:v>
                </c:pt>
                <c:pt idx="3">
                  <c:v>-3.4445945459649671E-2</c:v>
                </c:pt>
                <c:pt idx="4">
                  <c:v>-3.5644226957212893E-2</c:v>
                </c:pt>
                <c:pt idx="5">
                  <c:v>-3.5940242559092048E-2</c:v>
                </c:pt>
                <c:pt idx="6">
                  <c:v>-4.0821268378723893E-2</c:v>
                </c:pt>
                <c:pt idx="7">
                  <c:v>-4.2049280700930003E-2</c:v>
                </c:pt>
                <c:pt idx="8">
                  <c:v>-4.2050573345479694E-2</c:v>
                </c:pt>
                <c:pt idx="9">
                  <c:v>-4.2161740776753089E-2</c:v>
                </c:pt>
                <c:pt idx="10">
                  <c:v>-4.5423082975622565E-2</c:v>
                </c:pt>
                <c:pt idx="11">
                  <c:v>-5.4966677685988535E-2</c:v>
                </c:pt>
                <c:pt idx="12">
                  <c:v>-5.551863690870644E-2</c:v>
                </c:pt>
                <c:pt idx="13">
                  <c:v>-5.5519929553256131E-2</c:v>
                </c:pt>
                <c:pt idx="14">
                  <c:v>-5.5521222197805822E-2</c:v>
                </c:pt>
                <c:pt idx="15">
                  <c:v>-5.6052499107728672E-2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28-4A0C-80E8-431D8238427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10177</c:v>
                </c:pt>
                <c:pt idx="2">
                  <c:v>10202</c:v>
                </c:pt>
                <c:pt idx="3">
                  <c:v>10202.5</c:v>
                </c:pt>
                <c:pt idx="4">
                  <c:v>10666</c:v>
                </c:pt>
                <c:pt idx="5">
                  <c:v>10780.5</c:v>
                </c:pt>
                <c:pt idx="6">
                  <c:v>12668.5</c:v>
                </c:pt>
                <c:pt idx="7">
                  <c:v>13143.5</c:v>
                </c:pt>
                <c:pt idx="8">
                  <c:v>13144</c:v>
                </c:pt>
                <c:pt idx="9">
                  <c:v>13187</c:v>
                </c:pt>
                <c:pt idx="10">
                  <c:v>14448.5</c:v>
                </c:pt>
                <c:pt idx="11">
                  <c:v>18140</c:v>
                </c:pt>
                <c:pt idx="12">
                  <c:v>18353.5</c:v>
                </c:pt>
                <c:pt idx="13">
                  <c:v>18354</c:v>
                </c:pt>
                <c:pt idx="14">
                  <c:v>18354.5</c:v>
                </c:pt>
                <c:pt idx="15">
                  <c:v>18560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28-4A0C-80E8-431D82384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915304"/>
        <c:axId val="1"/>
      </c:scatterChart>
      <c:valAx>
        <c:axId val="719915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915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B02F41F-CD65-DEA1-3EBA-A25946745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ht="12.95" customHeight="1" x14ac:dyDescent="0.2">
      <c r="A2" t="s">
        <v>27</v>
      </c>
      <c r="B2" t="s">
        <v>43</v>
      </c>
      <c r="C2" s="3"/>
    </row>
    <row r="3" spans="1:6" ht="12.95" customHeight="1" thickBot="1" x14ac:dyDescent="0.25"/>
    <row r="4" spans="1:6" ht="12.95" customHeight="1" thickTop="1" thickBot="1" x14ac:dyDescent="0.25">
      <c r="A4" s="5" t="s">
        <v>4</v>
      </c>
      <c r="C4" s="25" t="s">
        <v>40</v>
      </c>
      <c r="D4" s="26" t="s">
        <v>40</v>
      </c>
    </row>
    <row r="5" spans="1:6" ht="12.95" customHeight="1" thickTop="1" x14ac:dyDescent="0.2">
      <c r="A5" s="9" t="s">
        <v>32</v>
      </c>
      <c r="B5" s="10"/>
      <c r="C5" s="11">
        <v>-9.5</v>
      </c>
      <c r="D5" s="10" t="s">
        <v>33</v>
      </c>
    </row>
    <row r="6" spans="1:6" ht="12.95" customHeight="1" x14ac:dyDescent="0.2">
      <c r="A6" s="5" t="s">
        <v>5</v>
      </c>
    </row>
    <row r="7" spans="1:6" ht="12.95" customHeight="1" x14ac:dyDescent="0.2">
      <c r="A7" t="s">
        <v>6</v>
      </c>
      <c r="C7" s="45">
        <v>51496.523000000001</v>
      </c>
      <c r="D7" s="27" t="s">
        <v>41</v>
      </c>
    </row>
    <row r="8" spans="1:6" ht="12.95" customHeight="1" x14ac:dyDescent="0.2">
      <c r="A8" t="s">
        <v>7</v>
      </c>
      <c r="C8" s="45">
        <v>0.43990000000000001</v>
      </c>
      <c r="D8" s="27" t="s">
        <v>41</v>
      </c>
    </row>
    <row r="9" spans="1:6" ht="12.95" customHeight="1" x14ac:dyDescent="0.2">
      <c r="A9" s="22" t="s">
        <v>35</v>
      </c>
      <c r="B9" s="23">
        <v>22</v>
      </c>
      <c r="C9" s="20" t="str">
        <f>"F"&amp;B9</f>
        <v>F22</v>
      </c>
      <c r="D9" s="21" t="str">
        <f>"G"&amp;B9</f>
        <v>G22</v>
      </c>
    </row>
    <row r="10" spans="1:6" ht="12.95" customHeight="1" thickBot="1" x14ac:dyDescent="0.25">
      <c r="A10" s="10"/>
      <c r="B10" s="10"/>
      <c r="C10" s="4" t="s">
        <v>23</v>
      </c>
      <c r="D10" s="4" t="s">
        <v>24</v>
      </c>
      <c r="E10" s="10"/>
    </row>
    <row r="11" spans="1:6" ht="12.95" customHeight="1" x14ac:dyDescent="0.2">
      <c r="A11" s="10" t="s">
        <v>19</v>
      </c>
      <c r="B11" s="10"/>
      <c r="C11" s="19">
        <f ca="1">INTERCEPT(INDIRECT($D$9):G992,INDIRECT($C$9):F992)</f>
        <v>-8.069533423212219E-3</v>
      </c>
      <c r="D11" s="3"/>
      <c r="E11" s="10"/>
    </row>
    <row r="12" spans="1:6" ht="12.95" customHeight="1" x14ac:dyDescent="0.2">
      <c r="A12" s="10" t="s">
        <v>20</v>
      </c>
      <c r="B12" s="10"/>
      <c r="C12" s="19">
        <f ca="1">SLOPE(INDIRECT($D$9):G992,INDIRECT($C$9):F992)</f>
        <v>-2.5852890993812745E-6</v>
      </c>
      <c r="D12" s="3"/>
      <c r="E12" s="46" t="s">
        <v>57</v>
      </c>
      <c r="F12" s="47">
        <v>12.311999999999999</v>
      </c>
    </row>
    <row r="13" spans="1:6" ht="12.95" customHeight="1" x14ac:dyDescent="0.2">
      <c r="A13" s="10" t="s">
        <v>22</v>
      </c>
      <c r="B13" s="10"/>
      <c r="C13" s="3" t="s">
        <v>17</v>
      </c>
      <c r="E13" s="48" t="s">
        <v>37</v>
      </c>
      <c r="F13" s="49">
        <v>1</v>
      </c>
    </row>
    <row r="14" spans="1:6" ht="12.95" customHeight="1" x14ac:dyDescent="0.2">
      <c r="A14" s="10"/>
      <c r="B14" s="10"/>
      <c r="C14" s="10"/>
      <c r="E14" s="48" t="s">
        <v>34</v>
      </c>
      <c r="F14" s="50">
        <f ca="1">NOW()+15018.5+$C$5/24</f>
        <v>60519.83872407407</v>
      </c>
    </row>
    <row r="15" spans="1:6" ht="12.95" customHeight="1" x14ac:dyDescent="0.2">
      <c r="A15" s="12" t="s">
        <v>21</v>
      </c>
      <c r="B15" s="10"/>
      <c r="C15" s="13">
        <f ca="1">(C7+C11)+(C8+C12)*INT(MAX(F21:F3533))</f>
        <v>59661.010947500894</v>
      </c>
      <c r="E15" s="48" t="s">
        <v>38</v>
      </c>
      <c r="F15" s="50">
        <f ca="1">ROUND(2*(F14-$C$7)/$C$8,0)/2+F13</f>
        <v>20513</v>
      </c>
    </row>
    <row r="16" spans="1:6" ht="12.95" customHeight="1" x14ac:dyDescent="0.2">
      <c r="A16" s="15" t="s">
        <v>8</v>
      </c>
      <c r="B16" s="10"/>
      <c r="C16" s="16">
        <f ca="1">+C8+C12</f>
        <v>0.43989741471090066</v>
      </c>
      <c r="E16" s="48" t="s">
        <v>39</v>
      </c>
      <c r="F16" s="51">
        <f ca="1">ROUND(2*(F14-$C$15)/$C$16,0)/2+F13</f>
        <v>1953.5</v>
      </c>
    </row>
    <row r="17" spans="1:21" ht="12.95" customHeight="1" thickBot="1" x14ac:dyDescent="0.25">
      <c r="A17" s="14" t="s">
        <v>31</v>
      </c>
      <c r="B17" s="10"/>
      <c r="C17" s="10">
        <f>COUNT(C21:C2191)</f>
        <v>16</v>
      </c>
      <c r="E17" s="48" t="s">
        <v>55</v>
      </c>
      <c r="F17" s="52">
        <f ca="1">+$C$15+$C$16*$F$16-15018.5-$C$5/24</f>
        <v>45502.246380471974</v>
      </c>
    </row>
    <row r="18" spans="1:21" ht="12.95" customHeight="1" thickTop="1" thickBot="1" x14ac:dyDescent="0.25">
      <c r="A18" s="15" t="s">
        <v>9</v>
      </c>
      <c r="B18" s="10"/>
      <c r="C18" s="17">
        <f ca="1">+C15</f>
        <v>59661.010947500894</v>
      </c>
      <c r="D18" s="18">
        <f ca="1">+C16</f>
        <v>0.43989741471090066</v>
      </c>
      <c r="E18" s="54" t="s">
        <v>56</v>
      </c>
      <c r="F18" s="53">
        <f ca="1">+($C$15+$C$16*$F$16)-($C$16/2)-15018.5-$C$5/24</f>
        <v>45502.026431764622</v>
      </c>
    </row>
    <row r="19" spans="1:21" ht="12.95" customHeight="1" thickTop="1" x14ac:dyDescent="0.2"/>
    <row r="20" spans="1:21" ht="12.95" customHeight="1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50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4" t="s">
        <v>36</v>
      </c>
    </row>
    <row r="21" spans="1:21" ht="12.95" customHeight="1" x14ac:dyDescent="0.2">
      <c r="A21" s="28" t="s">
        <v>41</v>
      </c>
      <c r="B21" s="28"/>
      <c r="C21" s="29">
        <f>C7</f>
        <v>51496.523000000001</v>
      </c>
      <c r="D21" s="29" t="s">
        <v>17</v>
      </c>
      <c r="E21">
        <f t="shared" ref="E21:E36" si="0">+(C21-C$7)/C$8</f>
        <v>0</v>
      </c>
      <c r="F21">
        <f t="shared" ref="F21:F36" si="1">ROUND(2*E21,0)/2</f>
        <v>0</v>
      </c>
      <c r="G21">
        <f t="shared" ref="G21:G36" si="2">+C21-(C$7+F21*C$8)</f>
        <v>0</v>
      </c>
      <c r="I21">
        <f>+G21</f>
        <v>0</v>
      </c>
      <c r="O21">
        <f t="shared" ref="O21:O36" ca="1" si="3">+C$11+C$12*$F21</f>
        <v>-8.069533423212219E-3</v>
      </c>
      <c r="Q21" s="2">
        <f t="shared" ref="Q21:Q36" si="4">+C21-15018.5</f>
        <v>36478.023000000001</v>
      </c>
    </row>
    <row r="22" spans="1:21" ht="12.95" customHeight="1" x14ac:dyDescent="0.2">
      <c r="A22" s="30" t="s">
        <v>46</v>
      </c>
      <c r="B22" s="31" t="s">
        <v>47</v>
      </c>
      <c r="C22" s="29">
        <v>55973.350489999997</v>
      </c>
      <c r="D22" s="29">
        <v>2.0000000000000001E-4</v>
      </c>
      <c r="E22">
        <f t="shared" si="0"/>
        <v>10176.920868379168</v>
      </c>
      <c r="F22">
        <f t="shared" si="1"/>
        <v>10177</v>
      </c>
      <c r="G22">
        <f t="shared" si="2"/>
        <v>-3.4810000004654285E-2</v>
      </c>
      <c r="K22">
        <f>+G22</f>
        <v>-3.4810000004654285E-2</v>
      </c>
      <c r="O22">
        <f t="shared" ca="1" si="3"/>
        <v>-3.4380020587615454E-2</v>
      </c>
      <c r="Q22" s="2">
        <f t="shared" si="4"/>
        <v>40954.850489999997</v>
      </c>
    </row>
    <row r="23" spans="1:21" ht="12.95" customHeight="1" x14ac:dyDescent="0.2">
      <c r="A23" s="30" t="s">
        <v>46</v>
      </c>
      <c r="B23" s="31" t="s">
        <v>47</v>
      </c>
      <c r="C23" s="29">
        <v>55984.347990000002</v>
      </c>
      <c r="D23" s="29">
        <v>1E-4</v>
      </c>
      <c r="E23">
        <f t="shared" si="0"/>
        <v>10201.920868379179</v>
      </c>
      <c r="F23">
        <f t="shared" si="1"/>
        <v>10202</v>
      </c>
      <c r="G23">
        <f t="shared" si="2"/>
        <v>-3.4809999997378327E-2</v>
      </c>
      <c r="K23">
        <f>+G23</f>
        <v>-3.4809999997378327E-2</v>
      </c>
      <c r="O23">
        <f t="shared" ca="1" si="3"/>
        <v>-3.444465281509998E-2</v>
      </c>
      <c r="Q23" s="2">
        <f t="shared" si="4"/>
        <v>40965.847990000002</v>
      </c>
    </row>
    <row r="24" spans="1:21" ht="12.95" customHeight="1" x14ac:dyDescent="0.2">
      <c r="A24" s="30" t="s">
        <v>46</v>
      </c>
      <c r="B24" s="31" t="s">
        <v>48</v>
      </c>
      <c r="C24" s="29">
        <v>55984.568729999999</v>
      </c>
      <c r="D24" s="29">
        <v>2.0000000000000001E-4</v>
      </c>
      <c r="E24">
        <f t="shared" si="0"/>
        <v>10202.422664241869</v>
      </c>
      <c r="F24">
        <f t="shared" si="1"/>
        <v>10202.5</v>
      </c>
      <c r="G24">
        <f t="shared" si="2"/>
        <v>-3.4019999999145512E-2</v>
      </c>
      <c r="K24">
        <f>+G24</f>
        <v>-3.4019999999145512E-2</v>
      </c>
      <c r="O24">
        <f t="shared" ca="1" si="3"/>
        <v>-3.4445945459649671E-2</v>
      </c>
      <c r="Q24" s="2">
        <f t="shared" si="4"/>
        <v>40966.068729999999</v>
      </c>
    </row>
    <row r="25" spans="1:21" ht="12.95" customHeight="1" x14ac:dyDescent="0.2">
      <c r="A25" s="30" t="s">
        <v>49</v>
      </c>
      <c r="B25" s="31" t="s">
        <v>47</v>
      </c>
      <c r="C25" s="29">
        <v>56188.458200000001</v>
      </c>
      <c r="D25" s="29">
        <v>2.0000000000000001E-4</v>
      </c>
      <c r="E25">
        <f t="shared" si="0"/>
        <v>10665.91316208229</v>
      </c>
      <c r="F25">
        <f t="shared" si="1"/>
        <v>10666</v>
      </c>
      <c r="G25">
        <f t="shared" si="2"/>
        <v>-3.8200000002689194E-2</v>
      </c>
      <c r="J25">
        <f>+G25</f>
        <v>-3.8200000002689194E-2</v>
      </c>
      <c r="O25">
        <f t="shared" ca="1" si="3"/>
        <v>-3.5644226957212893E-2</v>
      </c>
      <c r="Q25" s="2">
        <f t="shared" si="4"/>
        <v>41169.958200000001</v>
      </c>
    </row>
    <row r="26" spans="1:21" ht="12.95" customHeight="1" x14ac:dyDescent="0.2">
      <c r="A26" s="30" t="s">
        <v>44</v>
      </c>
      <c r="B26" s="31" t="s">
        <v>45</v>
      </c>
      <c r="C26" s="29">
        <v>56238.825900000003</v>
      </c>
      <c r="D26" s="29">
        <v>4.0000000000000002E-4</v>
      </c>
      <c r="E26">
        <f t="shared" si="0"/>
        <v>10780.411229824966</v>
      </c>
      <c r="F26">
        <f t="shared" si="1"/>
        <v>10780.5</v>
      </c>
      <c r="G26">
        <f t="shared" si="2"/>
        <v>-3.9049999999406282E-2</v>
      </c>
      <c r="K26">
        <f t="shared" ref="K26:K36" si="5">+G26</f>
        <v>-3.9049999999406282E-2</v>
      </c>
      <c r="O26">
        <f t="shared" ca="1" si="3"/>
        <v>-3.5940242559092048E-2</v>
      </c>
      <c r="Q26" s="2">
        <f t="shared" si="4"/>
        <v>41220.325900000003</v>
      </c>
    </row>
    <row r="27" spans="1:21" ht="12.95" customHeight="1" x14ac:dyDescent="0.2">
      <c r="A27" s="35" t="s">
        <v>51</v>
      </c>
      <c r="B27" s="36" t="s">
        <v>48</v>
      </c>
      <c r="C27" s="37">
        <v>57069.356610000003</v>
      </c>
      <c r="D27" s="37">
        <v>1.5E-3</v>
      </c>
      <c r="E27">
        <f t="shared" si="0"/>
        <v>12668.410115935443</v>
      </c>
      <c r="F27">
        <f t="shared" si="1"/>
        <v>12668.5</v>
      </c>
      <c r="G27">
        <f t="shared" si="2"/>
        <v>-3.9539999997941777E-2</v>
      </c>
      <c r="K27">
        <f t="shared" si="5"/>
        <v>-3.9539999997941777E-2</v>
      </c>
      <c r="O27">
        <f t="shared" ca="1" si="3"/>
        <v>-4.0821268378723893E-2</v>
      </c>
      <c r="Q27" s="2">
        <f t="shared" si="4"/>
        <v>42050.856610000003</v>
      </c>
    </row>
    <row r="28" spans="1:21" ht="12.95" customHeight="1" x14ac:dyDescent="0.2">
      <c r="A28" s="32" t="s">
        <v>1</v>
      </c>
      <c r="B28" s="33" t="s">
        <v>47</v>
      </c>
      <c r="C28" s="34">
        <v>57278.311900000001</v>
      </c>
      <c r="D28" s="34">
        <v>3.3E-3</v>
      </c>
      <c r="E28">
        <f t="shared" si="0"/>
        <v>13143.416458285972</v>
      </c>
      <c r="F28">
        <f t="shared" si="1"/>
        <v>13143.5</v>
      </c>
      <c r="G28">
        <f t="shared" si="2"/>
        <v>-3.6749999999301508E-2</v>
      </c>
      <c r="K28">
        <f t="shared" si="5"/>
        <v>-3.6749999999301508E-2</v>
      </c>
      <c r="O28">
        <f t="shared" ca="1" si="3"/>
        <v>-4.2049280700930003E-2</v>
      </c>
      <c r="Q28" s="2">
        <f t="shared" si="4"/>
        <v>42259.811900000001</v>
      </c>
    </row>
    <row r="29" spans="1:21" ht="12.95" customHeight="1" x14ac:dyDescent="0.2">
      <c r="A29" s="32" t="s">
        <v>1</v>
      </c>
      <c r="B29" s="33" t="s">
        <v>47</v>
      </c>
      <c r="C29" s="34">
        <v>57278.532399999996</v>
      </c>
      <c r="D29" s="34">
        <v>3.0000000000000001E-3</v>
      </c>
      <c r="E29">
        <f t="shared" si="0"/>
        <v>13143.917708570119</v>
      </c>
      <c r="F29">
        <f t="shared" si="1"/>
        <v>13144</v>
      </c>
      <c r="G29">
        <f t="shared" si="2"/>
        <v>-3.620000000228174E-2</v>
      </c>
      <c r="K29">
        <f t="shared" si="5"/>
        <v>-3.620000000228174E-2</v>
      </c>
      <c r="O29">
        <f t="shared" ca="1" si="3"/>
        <v>-4.2050573345479694E-2</v>
      </c>
      <c r="Q29" s="2">
        <f t="shared" si="4"/>
        <v>42260.032399999996</v>
      </c>
    </row>
    <row r="30" spans="1:21" ht="12.95" customHeight="1" x14ac:dyDescent="0.2">
      <c r="A30" s="32" t="s">
        <v>1</v>
      </c>
      <c r="B30" s="33" t="s">
        <v>47</v>
      </c>
      <c r="C30" s="34">
        <v>57297.446199999998</v>
      </c>
      <c r="D30" s="34">
        <v>2.0000000000000001E-4</v>
      </c>
      <c r="E30">
        <f t="shared" si="0"/>
        <v>13186.913389406676</v>
      </c>
      <c r="F30">
        <f t="shared" si="1"/>
        <v>13187</v>
      </c>
      <c r="G30">
        <f t="shared" si="2"/>
        <v>-3.8100000005215406E-2</v>
      </c>
      <c r="K30">
        <f t="shared" si="5"/>
        <v>-3.8100000005215406E-2</v>
      </c>
      <c r="O30">
        <f t="shared" ca="1" si="3"/>
        <v>-4.2161740776753089E-2</v>
      </c>
      <c r="Q30" s="2">
        <f t="shared" si="4"/>
        <v>42278.946199999998</v>
      </c>
    </row>
    <row r="31" spans="1:21" ht="12.95" customHeight="1" x14ac:dyDescent="0.2">
      <c r="A31" s="38" t="s">
        <v>52</v>
      </c>
      <c r="B31" s="39" t="s">
        <v>48</v>
      </c>
      <c r="C31" s="40">
        <v>57852.362280000001</v>
      </c>
      <c r="D31" s="40">
        <v>2.9999999999999997E-4</v>
      </c>
      <c r="E31">
        <f t="shared" si="0"/>
        <v>14448.372993862242</v>
      </c>
      <c r="F31">
        <f t="shared" si="1"/>
        <v>14448.5</v>
      </c>
      <c r="G31">
        <f t="shared" si="2"/>
        <v>-5.5869999996502884E-2</v>
      </c>
      <c r="K31">
        <f t="shared" si="5"/>
        <v>-5.5869999996502884E-2</v>
      </c>
      <c r="O31">
        <f t="shared" ca="1" si="3"/>
        <v>-4.5423082975622565E-2</v>
      </c>
      <c r="Q31" s="2">
        <f t="shared" si="4"/>
        <v>42833.862280000001</v>
      </c>
    </row>
    <row r="32" spans="1:21" ht="12.95" customHeight="1" x14ac:dyDescent="0.2">
      <c r="A32" s="41" t="s">
        <v>54</v>
      </c>
      <c r="B32" s="42" t="s">
        <v>47</v>
      </c>
      <c r="C32" s="44">
        <v>59476.257109999999</v>
      </c>
      <c r="D32" s="44">
        <v>8.0000000000000007E-5</v>
      </c>
      <c r="E32">
        <f t="shared" si="0"/>
        <v>18139.882041373032</v>
      </c>
      <c r="F32">
        <f t="shared" si="1"/>
        <v>18140</v>
      </c>
      <c r="G32">
        <f t="shared" si="2"/>
        <v>-5.1890000002458692E-2</v>
      </c>
      <c r="K32">
        <f t="shared" si="5"/>
        <v>-5.1890000002458692E-2</v>
      </c>
      <c r="O32">
        <f t="shared" ca="1" si="3"/>
        <v>-5.4966677685988535E-2</v>
      </c>
      <c r="Q32" s="2">
        <f t="shared" si="4"/>
        <v>44457.757109999999</v>
      </c>
    </row>
    <row r="33" spans="1:17" ht="12.95" customHeight="1" x14ac:dyDescent="0.2">
      <c r="A33" s="41" t="s">
        <v>54</v>
      </c>
      <c r="B33" s="42" t="s">
        <v>48</v>
      </c>
      <c r="C33" s="44">
        <v>59570.172050000001</v>
      </c>
      <c r="D33" s="44">
        <v>1.9000000000000001E-4</v>
      </c>
      <c r="E33">
        <f t="shared" si="0"/>
        <v>18353.373607638099</v>
      </c>
      <c r="F33">
        <f t="shared" si="1"/>
        <v>18353.5</v>
      </c>
      <c r="G33">
        <f t="shared" si="2"/>
        <v>-5.5599999999685679E-2</v>
      </c>
      <c r="K33">
        <f t="shared" si="5"/>
        <v>-5.5599999999685679E-2</v>
      </c>
      <c r="O33">
        <f t="shared" ca="1" si="3"/>
        <v>-5.551863690870644E-2</v>
      </c>
      <c r="Q33" s="2">
        <f t="shared" si="4"/>
        <v>44551.672050000001</v>
      </c>
    </row>
    <row r="34" spans="1:17" x14ac:dyDescent="0.2">
      <c r="A34" s="41" t="s">
        <v>53</v>
      </c>
      <c r="B34" s="42" t="s">
        <v>47</v>
      </c>
      <c r="C34" s="43">
        <v>59570.389499999997</v>
      </c>
      <c r="D34" s="44">
        <v>2.8E-3</v>
      </c>
      <c r="E34">
        <f t="shared" si="0"/>
        <v>18353.867924528295</v>
      </c>
      <c r="F34">
        <f t="shared" si="1"/>
        <v>18354</v>
      </c>
      <c r="G34">
        <f t="shared" si="2"/>
        <v>-5.8100000002013985E-2</v>
      </c>
      <c r="K34">
        <f t="shared" si="5"/>
        <v>-5.8100000002013985E-2</v>
      </c>
      <c r="O34">
        <f t="shared" ca="1" si="3"/>
        <v>-5.5519929553256131E-2</v>
      </c>
      <c r="Q34" s="2">
        <f t="shared" si="4"/>
        <v>44551.889499999997</v>
      </c>
    </row>
    <row r="35" spans="1:17" x14ac:dyDescent="0.2">
      <c r="A35" s="41" t="s">
        <v>53</v>
      </c>
      <c r="B35" s="42" t="s">
        <v>47</v>
      </c>
      <c r="C35" s="43">
        <v>59570.611599999997</v>
      </c>
      <c r="D35" s="44">
        <v>2E-3</v>
      </c>
      <c r="E35">
        <f t="shared" si="0"/>
        <v>18354.372812002715</v>
      </c>
      <c r="F35">
        <f t="shared" si="1"/>
        <v>18354.5</v>
      </c>
      <c r="G35">
        <f t="shared" si="2"/>
        <v>-5.5950000001757871E-2</v>
      </c>
      <c r="K35">
        <f t="shared" si="5"/>
        <v>-5.5950000001757871E-2</v>
      </c>
      <c r="O35">
        <f t="shared" ca="1" si="3"/>
        <v>-5.5521222197805822E-2</v>
      </c>
      <c r="Q35" s="2">
        <f t="shared" si="4"/>
        <v>44552.111599999997</v>
      </c>
    </row>
    <row r="36" spans="1:17" x14ac:dyDescent="0.2">
      <c r="A36" s="41" t="s">
        <v>54</v>
      </c>
      <c r="B36" s="42" t="s">
        <v>47</v>
      </c>
      <c r="C36" s="44">
        <v>59661.010950000004</v>
      </c>
      <c r="D36" s="44">
        <v>3.2000000000000003E-4</v>
      </c>
      <c r="E36">
        <f t="shared" si="0"/>
        <v>18559.872584678342</v>
      </c>
      <c r="F36">
        <f t="shared" si="1"/>
        <v>18560</v>
      </c>
      <c r="G36">
        <f t="shared" si="2"/>
        <v>-5.6049999999231659E-2</v>
      </c>
      <c r="K36">
        <f t="shared" si="5"/>
        <v>-5.6049999999231659E-2</v>
      </c>
      <c r="O36">
        <f t="shared" ca="1" si="3"/>
        <v>-5.6052499107728672E-2</v>
      </c>
      <c r="Q36" s="2">
        <f t="shared" si="4"/>
        <v>44642.510950000004</v>
      </c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31:D31" name="Range1"/>
  </protectedRanges>
  <sortState xmlns:xlrd2="http://schemas.microsoft.com/office/spreadsheetml/2017/richdata2" ref="A21:V41">
    <sortCondition ref="C21:C41"/>
  </sortState>
  <phoneticPr fontId="8" type="noConversion"/>
  <hyperlinks>
    <hyperlink ref="H2573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2024-07-28T08:07:45Z</dcterms:modified>
</cp:coreProperties>
</file>