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D0039DB-07D0-4CB3-BA4A-28C3364BED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F14" i="1"/>
  <c r="E30" i="1"/>
  <c r="F30" i="1" s="1"/>
  <c r="G30" i="1" s="1"/>
  <c r="K30" i="1" s="1"/>
  <c r="Q30" i="1"/>
  <c r="E32" i="1"/>
  <c r="F32" i="1" s="1"/>
  <c r="G32" i="1" s="1"/>
  <c r="K32" i="1" s="1"/>
  <c r="Q32" i="1"/>
  <c r="E33" i="1"/>
  <c r="F33" i="1" s="1"/>
  <c r="G33" i="1" s="1"/>
  <c r="K33" i="1" s="1"/>
  <c r="Q33" i="1"/>
  <c r="E31" i="1"/>
  <c r="F31" i="1" s="1"/>
  <c r="G31" i="1" s="1"/>
  <c r="K31" i="1" s="1"/>
  <c r="Q31" i="1"/>
  <c r="Q29" i="1"/>
  <c r="E29" i="1"/>
  <c r="F29" i="1" s="1"/>
  <c r="G29" i="1" s="1"/>
  <c r="K29" i="1" s="1"/>
  <c r="E24" i="1"/>
  <c r="F24" i="1" s="1"/>
  <c r="G24" i="1" s="1"/>
  <c r="K24" i="1" s="1"/>
  <c r="E23" i="1"/>
  <c r="F23" i="1"/>
  <c r="G23" i="1"/>
  <c r="K23" i="1" s="1"/>
  <c r="E26" i="1"/>
  <c r="F26" i="1"/>
  <c r="G26" i="1" s="1"/>
  <c r="K26" i="1" s="1"/>
  <c r="D9" i="1"/>
  <c r="C9" i="1"/>
  <c r="E22" i="1"/>
  <c r="F22" i="1" s="1"/>
  <c r="G22" i="1" s="1"/>
  <c r="K22" i="1" s="1"/>
  <c r="E25" i="1"/>
  <c r="F25" i="1" s="1"/>
  <c r="G25" i="1" s="1"/>
  <c r="K25" i="1" s="1"/>
  <c r="E27" i="1"/>
  <c r="F27" i="1" s="1"/>
  <c r="G27" i="1" s="1"/>
  <c r="K27" i="1" s="1"/>
  <c r="Q24" i="1"/>
  <c r="Q23" i="1"/>
  <c r="Q26" i="1"/>
  <c r="Q27" i="1"/>
  <c r="Q25" i="1"/>
  <c r="Q22" i="1"/>
  <c r="A21" i="1"/>
  <c r="C21" i="1"/>
  <c r="Q21" i="1"/>
  <c r="C17" i="1"/>
  <c r="E21" i="1"/>
  <c r="F21" i="1" s="1"/>
  <c r="G21" i="1" s="1"/>
  <c r="H21" i="1" s="1"/>
  <c r="C12" i="1"/>
  <c r="C11" i="1"/>
  <c r="O28" i="1" l="1"/>
  <c r="F15" i="1"/>
  <c r="O30" i="1"/>
  <c r="O33" i="1"/>
  <c r="O32" i="1"/>
  <c r="O29" i="1"/>
  <c r="O24" i="1"/>
  <c r="O25" i="1"/>
  <c r="C15" i="1"/>
  <c r="O31" i="1"/>
  <c r="O21" i="1"/>
  <c r="O27" i="1"/>
  <c r="O26" i="1"/>
  <c r="O23" i="1"/>
  <c r="O22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<sst xmlns="http://schemas.openxmlformats.org/spreadsheetml/2006/main" count="71" uniqueCount="61">
  <si>
    <t>PE</t>
  </si>
  <si>
    <t>IBVS 6196</t>
  </si>
  <si>
    <t>I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</si>
  <si>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</si>
  <si>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</si>
  <si>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</si>
  <si>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</si>
  <si>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</si>
  <si>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</si>
  <si>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</si>
  <si>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</si>
  <si>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</si>
  <si>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</si>
  <si>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</si>
  <si>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</si>
  <si>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</si>
  <si>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</si>
  <si>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</si>
  <si>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</si>
  <si>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</si>
  <si>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</si>
  <si>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</si>
  <si>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</si>
  <si>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</si>
  <si>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</si>
  <si>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</si>
  <si>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</si>
  <si>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</si>
  <si>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</si>
  <si>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</si>
  <si>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</si>
  <si>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</si>
  <si>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</si>
  <si>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</si>
  <si>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</si>
  <si>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</si>
  <si>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</si>
  <si>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</si>
  <si>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</si>
  <si>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</si>
  <si>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</si>
  <si>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</si>
  <si>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V0403 Cam / GSC 4093-0800</t>
  </si>
  <si>
    <t>EW</t>
  </si>
  <si>
    <t>BRNO</t>
  </si>
  <si>
    <t>IBVS 6154</t>
  </si>
  <si>
    <t>IBVS 6131</t>
  </si>
  <si>
    <t>IBVS 6195</t>
  </si>
  <si>
    <t>vis</t>
  </si>
  <si>
    <t>OEJV 0179</t>
  </si>
  <si>
    <t>as of 2020-09-27</t>
  </si>
  <si>
    <t>OEJV 212</t>
  </si>
  <si>
    <t>RHN 2021</t>
  </si>
  <si>
    <t>JBAV, 60</t>
  </si>
  <si>
    <t>OEJV 226</t>
  </si>
  <si>
    <t>Next ToM-P</t>
  </si>
  <si>
    <t>Next ToM-S</t>
  </si>
  <si>
    <t>11.16-11.38</t>
  </si>
  <si>
    <t xml:space="preserve">Mag R1 </t>
  </si>
  <si>
    <t>VSX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</si>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</sst>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3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9" fillId="24" borderId="0" xfId="0" applyFont="1" applyFill="1" applyAlignment="1">
      <alignment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16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6" fillId="25" borderId="11" xfId="0" applyFont="1" applyFill="1" applyBorder="1" applyAlignment="1">
      <alignment horizontal="right" vertical="center"/>
    </xf>
    <xf numFmtId="0" fontId="6" fillId="25" borderId="12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22" fontId="38" fillId="0" borderId="14" xfId="0" applyNumberFormat="1" applyFont="1" applyBorder="1" applyAlignment="1">
      <alignment horizontal="right" vertical="center"/>
    </xf>
    <xf numFmtId="22" fontId="38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V0403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19139.5</c:v>
                </c:pt>
                <c:pt idx="8">
                  <c:v>19687</c:v>
                </c:pt>
                <c:pt idx="9">
                  <c:v>19963</c:v>
                </c:pt>
                <c:pt idx="10">
                  <c:v>20810</c:v>
                </c:pt>
                <c:pt idx="11">
                  <c:v>20816.5</c:v>
                </c:pt>
                <c:pt idx="12">
                  <c:v>20817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42-4B0B-A62E-2714A1925E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19139.5</c:v>
                </c:pt>
                <c:pt idx="8">
                  <c:v>19687</c:v>
                </c:pt>
                <c:pt idx="9">
                  <c:v>19963</c:v>
                </c:pt>
                <c:pt idx="10">
                  <c:v>20810</c:v>
                </c:pt>
                <c:pt idx="11">
                  <c:v>20816.5</c:v>
                </c:pt>
                <c:pt idx="12">
                  <c:v>20817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42-4B0B-A62E-2714A1925E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19139.5</c:v>
                </c:pt>
                <c:pt idx="8">
                  <c:v>19687</c:v>
                </c:pt>
                <c:pt idx="9">
                  <c:v>19963</c:v>
                </c:pt>
                <c:pt idx="10">
                  <c:v>20810</c:v>
                </c:pt>
                <c:pt idx="11">
                  <c:v>20816.5</c:v>
                </c:pt>
                <c:pt idx="12">
                  <c:v>20817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42-4B0B-A62E-2714A1925E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19139.5</c:v>
                </c:pt>
                <c:pt idx="8">
                  <c:v>19687</c:v>
                </c:pt>
                <c:pt idx="9">
                  <c:v>19963</c:v>
                </c:pt>
                <c:pt idx="10">
                  <c:v>20810</c:v>
                </c:pt>
                <c:pt idx="11">
                  <c:v>20816.5</c:v>
                </c:pt>
                <c:pt idx="12">
                  <c:v>20817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0.15424999999959255</c:v>
                </c:pt>
                <c:pt idx="2">
                  <c:v>0.17030000000522705</c:v>
                </c:pt>
                <c:pt idx="3">
                  <c:v>0.18422500000451691</c:v>
                </c:pt>
                <c:pt idx="4">
                  <c:v>0.17434999999386491</c:v>
                </c:pt>
                <c:pt idx="5">
                  <c:v>0.17651499999919906</c:v>
                </c:pt>
                <c:pt idx="6">
                  <c:v>0.19103723311127396</c:v>
                </c:pt>
                <c:pt idx="7">
                  <c:v>0.207974999997532</c:v>
                </c:pt>
                <c:pt idx="8">
                  <c:v>0.20754999999917345</c:v>
                </c:pt>
                <c:pt idx="9">
                  <c:v>0.21785000000090804</c:v>
                </c:pt>
                <c:pt idx="10">
                  <c:v>0.21469999999681022</c:v>
                </c:pt>
                <c:pt idx="11">
                  <c:v>0.21882500000356231</c:v>
                </c:pt>
                <c:pt idx="12">
                  <c:v>0.21745000000373693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42-4B0B-A62E-2714A1925E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19139.5</c:v>
                </c:pt>
                <c:pt idx="8">
                  <c:v>19687</c:v>
                </c:pt>
                <c:pt idx="9">
                  <c:v>19963</c:v>
                </c:pt>
                <c:pt idx="10">
                  <c:v>20810</c:v>
                </c:pt>
                <c:pt idx="11">
                  <c:v>20816.5</c:v>
                </c:pt>
                <c:pt idx="12">
                  <c:v>20817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42-4B0B-A62E-2714A1925E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19139.5</c:v>
                </c:pt>
                <c:pt idx="8">
                  <c:v>19687</c:v>
                </c:pt>
                <c:pt idx="9">
                  <c:v>19963</c:v>
                </c:pt>
                <c:pt idx="10">
                  <c:v>20810</c:v>
                </c:pt>
                <c:pt idx="11">
                  <c:v>20816.5</c:v>
                </c:pt>
                <c:pt idx="12">
                  <c:v>20817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42-4B0B-A62E-2714A1925E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1.0800000000000001E-2</c:v>
                  </c:pt>
                  <c:pt idx="3">
                    <c:v>7.0000000000000001E-3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3.7000000000000002E-3</c:v>
                  </c:pt>
                  <c:pt idx="8">
                    <c:v>1E-3</c:v>
                  </c:pt>
                  <c:pt idx="9">
                    <c:v>2.9999999999999997E-4</c:v>
                  </c:pt>
                  <c:pt idx="10">
                    <c:v>4.0000000000000002E-4</c:v>
                  </c:pt>
                  <c:pt idx="11">
                    <c:v>2E-3</c:v>
                  </c:pt>
                  <c:pt idx="12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19139.5</c:v>
                </c:pt>
                <c:pt idx="8">
                  <c:v>19687</c:v>
                </c:pt>
                <c:pt idx="9">
                  <c:v>19963</c:v>
                </c:pt>
                <c:pt idx="10">
                  <c:v>20810</c:v>
                </c:pt>
                <c:pt idx="11">
                  <c:v>20816.5</c:v>
                </c:pt>
                <c:pt idx="12">
                  <c:v>20817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42-4B0B-A62E-2714A1925E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19139.5</c:v>
                </c:pt>
                <c:pt idx="8">
                  <c:v>19687</c:v>
                </c:pt>
                <c:pt idx="9">
                  <c:v>19963</c:v>
                </c:pt>
                <c:pt idx="10">
                  <c:v>20810</c:v>
                </c:pt>
                <c:pt idx="11">
                  <c:v>20816.5</c:v>
                </c:pt>
                <c:pt idx="12">
                  <c:v>20817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6.0093201030291893E-2</c:v>
                </c:pt>
                <c:pt idx="1">
                  <c:v>0.16226831643547901</c:v>
                </c:pt>
                <c:pt idx="2">
                  <c:v>0.17516732262335227</c:v>
                </c:pt>
                <c:pt idx="3">
                  <c:v>0.17517114568387032</c:v>
                </c:pt>
                <c:pt idx="4">
                  <c:v>0.17564902824862555</c:v>
                </c:pt>
                <c:pt idx="5">
                  <c:v>0.1759816345136952</c:v>
                </c:pt>
                <c:pt idx="6">
                  <c:v>0.18326838786108302</c:v>
                </c:pt>
                <c:pt idx="7">
                  <c:v>0.20643613460041677</c:v>
                </c:pt>
                <c:pt idx="8">
                  <c:v>0.2106223858676726</c:v>
                </c:pt>
                <c:pt idx="9">
                  <c:v>0.21273271527363172</c:v>
                </c:pt>
                <c:pt idx="10">
                  <c:v>0.21920897979119466</c:v>
                </c:pt>
                <c:pt idx="11">
                  <c:v>0.21925867957792919</c:v>
                </c:pt>
                <c:pt idx="12">
                  <c:v>0.21926250263844724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42-4B0B-A62E-2714A1925E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13363</c:v>
                </c:pt>
                <c:pt idx="2">
                  <c:v>15050</c:v>
                </c:pt>
                <c:pt idx="3">
                  <c:v>15050.5</c:v>
                </c:pt>
                <c:pt idx="4">
                  <c:v>15113</c:v>
                </c:pt>
                <c:pt idx="5">
                  <c:v>15156.5</c:v>
                </c:pt>
                <c:pt idx="6">
                  <c:v>16109.5</c:v>
                </c:pt>
                <c:pt idx="7">
                  <c:v>19139.5</c:v>
                </c:pt>
                <c:pt idx="8">
                  <c:v>19687</c:v>
                </c:pt>
                <c:pt idx="9">
                  <c:v>19963</c:v>
                </c:pt>
                <c:pt idx="10">
                  <c:v>20810</c:v>
                </c:pt>
                <c:pt idx="11">
                  <c:v>20816.5</c:v>
                </c:pt>
                <c:pt idx="12">
                  <c:v>20817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42-4B0B-A62E-2714A1925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098976"/>
        <c:axId val="1"/>
      </c:scatterChart>
      <c:valAx>
        <c:axId val="697098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0989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4E45C08-19DF-7297-2421-74CA17592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4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s="8" customFormat="1" ht="12.95" customHeight="1" x14ac:dyDescent="0.2">
      <c r="A2" s="8" t="s">
        <v>29</v>
      </c>
      <c r="B2" s="8" t="s">
        <v>43</v>
      </c>
      <c r="C2" s="9"/>
      <c r="D2" s="9"/>
    </row>
    <row r="3" spans="1:6" s="8" customFormat="1" ht="12.95" customHeight="1" thickBot="1" x14ac:dyDescent="0.25"/>
    <row r="4" spans="1:6" s="8" customFormat="1" ht="12.95" customHeight="1" thickTop="1" thickBot="1" x14ac:dyDescent="0.25">
      <c r="A4" s="10" t="s">
        <v>6</v>
      </c>
      <c r="C4" s="11">
        <v>51513.661</v>
      </c>
      <c r="D4" s="12">
        <v>0.38635000000000003</v>
      </c>
      <c r="E4" s="13" t="s">
        <v>50</v>
      </c>
    </row>
    <row r="5" spans="1:6" s="8" customFormat="1" ht="12.95" customHeight="1" thickTop="1" x14ac:dyDescent="0.2">
      <c r="A5" s="14" t="s">
        <v>34</v>
      </c>
      <c r="C5" s="15">
        <v>-9.5</v>
      </c>
      <c r="D5" s="8" t="s">
        <v>35</v>
      </c>
    </row>
    <row r="6" spans="1:6" s="8" customFormat="1" ht="12.95" customHeight="1" x14ac:dyDescent="0.2">
      <c r="A6" s="10" t="s">
        <v>7</v>
      </c>
    </row>
    <row r="7" spans="1:6" s="8" customFormat="1" ht="12.95" customHeight="1" x14ac:dyDescent="0.2">
      <c r="A7" s="8" t="s">
        <v>8</v>
      </c>
      <c r="C7" s="46">
        <v>51513.661</v>
      </c>
      <c r="D7" s="17" t="s">
        <v>44</v>
      </c>
      <c r="E7" s="55" t="s">
        <v>59</v>
      </c>
    </row>
    <row r="8" spans="1:6" s="8" customFormat="1" ht="12.95" customHeight="1" x14ac:dyDescent="0.2">
      <c r="A8" s="8" t="s">
        <v>9</v>
      </c>
      <c r="C8" s="46">
        <v>0.38635000000000003</v>
      </c>
      <c r="D8" s="17" t="s">
        <v>44</v>
      </c>
      <c r="E8" s="55" t="s">
        <v>59</v>
      </c>
    </row>
    <row r="9" spans="1:6" s="8" customFormat="1" ht="12.95" customHeight="1" x14ac:dyDescent="0.2">
      <c r="A9" s="18" t="s">
        <v>37</v>
      </c>
      <c r="B9" s="19">
        <v>22</v>
      </c>
      <c r="C9" s="20" t="str">
        <f>"F"&amp;B9</f>
        <v>F22</v>
      </c>
      <c r="D9" s="21" t="str">
        <f>"G"&amp;B9</f>
        <v>G22</v>
      </c>
    </row>
    <row r="10" spans="1:6" s="8" customFormat="1" ht="12.95" customHeight="1" thickBot="1" x14ac:dyDescent="0.25">
      <c r="C10" s="22" t="s">
        <v>25</v>
      </c>
      <c r="D10" s="22" t="s">
        <v>26</v>
      </c>
    </row>
    <row r="11" spans="1:6" s="8" customFormat="1" ht="12.95" customHeight="1" x14ac:dyDescent="0.2">
      <c r="A11" s="8" t="s">
        <v>21</v>
      </c>
      <c r="C11" s="21">
        <f ca="1">INTERCEPT(INDIRECT($D$9):G992,INDIRECT($C$9):F992)</f>
        <v>6.0093201030291893E-2</v>
      </c>
      <c r="D11" s="9"/>
    </row>
    <row r="12" spans="1:6" s="8" customFormat="1" ht="12.95" customHeight="1" x14ac:dyDescent="0.2">
      <c r="A12" s="8" t="s">
        <v>22</v>
      </c>
      <c r="C12" s="21">
        <f ca="1">SLOPE(INDIRECT($D$9):G992,INDIRECT($C$9):F992)</f>
        <v>7.6461210360837462E-6</v>
      </c>
      <c r="D12" s="9"/>
      <c r="E12" s="49" t="s">
        <v>58</v>
      </c>
      <c r="F12" s="50" t="s">
        <v>57</v>
      </c>
    </row>
    <row r="13" spans="1:6" s="8" customFormat="1" ht="12.95" customHeight="1" x14ac:dyDescent="0.2">
      <c r="A13" s="8" t="s">
        <v>24</v>
      </c>
      <c r="C13" s="9" t="s">
        <v>19</v>
      </c>
      <c r="E13" s="47" t="s">
        <v>39</v>
      </c>
      <c r="F13" s="51">
        <v>1</v>
      </c>
    </row>
    <row r="14" spans="1:6" s="8" customFormat="1" ht="12.95" customHeight="1" x14ac:dyDescent="0.2">
      <c r="E14" s="47" t="s">
        <v>36</v>
      </c>
      <c r="F14" s="52">
        <f ca="1">NOW()+15018.5+$C$5/24</f>
        <v>60540.831521990738</v>
      </c>
    </row>
    <row r="15" spans="1:6" s="8" customFormat="1" ht="12.95" customHeight="1" x14ac:dyDescent="0.2">
      <c r="A15" s="23" t="s">
        <v>23</v>
      </c>
      <c r="C15" s="24">
        <f ca="1">(C7+C11)+(C8+C12)*INT(MAX(F21:F3533))</f>
        <v>59556.528212502635</v>
      </c>
      <c r="E15" s="47" t="s">
        <v>40</v>
      </c>
      <c r="F15" s="52">
        <f ca="1">ROUND(2*($F$14-$C$7)/$C$8,0)/2+$F$13</f>
        <v>23366.5</v>
      </c>
    </row>
    <row r="16" spans="1:6" s="8" customFormat="1" ht="12.95" customHeight="1" x14ac:dyDescent="0.2">
      <c r="A16" s="10" t="s">
        <v>10</v>
      </c>
      <c r="C16" s="26">
        <f ca="1">+C8+C12</f>
        <v>0.38635764612103612</v>
      </c>
      <c r="E16" s="47" t="s">
        <v>41</v>
      </c>
      <c r="F16" s="52">
        <f ca="1">ROUND(2*($F$14-$C$15)/$C$16,0)/2+$F$13</f>
        <v>2548.5</v>
      </c>
    </row>
    <row r="17" spans="1:21" s="8" customFormat="1" ht="12.95" customHeight="1" thickBot="1" x14ac:dyDescent="0.25">
      <c r="A17" s="25" t="s">
        <v>33</v>
      </c>
      <c r="C17" s="8">
        <f>COUNT(C21:C2191)</f>
        <v>13</v>
      </c>
      <c r="E17" s="47" t="s">
        <v>55</v>
      </c>
      <c r="F17" s="53">
        <f ca="1">+$C$15+$C$16*$F$16-15018.5-$C$5/24</f>
        <v>45523.05650697543</v>
      </c>
    </row>
    <row r="18" spans="1:21" s="8" customFormat="1" ht="12.95" customHeight="1" thickTop="1" thickBot="1" x14ac:dyDescent="0.25">
      <c r="A18" s="10" t="s">
        <v>11</v>
      </c>
      <c r="C18" s="27">
        <f ca="1">+C15</f>
        <v>59556.528212502635</v>
      </c>
      <c r="D18" s="28">
        <f ca="1">+C16</f>
        <v>0.38635764612103612</v>
      </c>
      <c r="E18" s="48" t="s">
        <v>56</v>
      </c>
      <c r="F18" s="54">
        <f ca="1">+($C$15+$C$16*$F$16)-($C$16/2)-15018.5-$C$5/24</f>
        <v>45522.863328152373</v>
      </c>
    </row>
    <row r="19" spans="1:21" s="8" customFormat="1" ht="12.95" customHeight="1" thickTop="1" x14ac:dyDescent="0.2">
      <c r="B19" s="9"/>
      <c r="E19" s="25"/>
      <c r="F19" s="29"/>
    </row>
    <row r="20" spans="1:21" s="8" customFormat="1" ht="12.95" customHeight="1" thickBot="1" x14ac:dyDescent="0.25">
      <c r="A20" s="22" t="s">
        <v>12</v>
      </c>
      <c r="B20" s="22" t="s">
        <v>13</v>
      </c>
      <c r="C20" s="22" t="s">
        <v>14</v>
      </c>
      <c r="D20" s="22" t="s">
        <v>18</v>
      </c>
      <c r="E20" s="22" t="s">
        <v>15</v>
      </c>
      <c r="F20" s="22" t="s">
        <v>16</v>
      </c>
      <c r="G20" s="22" t="s">
        <v>17</v>
      </c>
      <c r="H20" s="30" t="s">
        <v>5</v>
      </c>
      <c r="I20" s="30" t="s">
        <v>48</v>
      </c>
      <c r="J20" s="30" t="s">
        <v>0</v>
      </c>
      <c r="K20" s="30" t="s">
        <v>4</v>
      </c>
      <c r="L20" s="30" t="s">
        <v>30</v>
      </c>
      <c r="M20" s="30" t="s">
        <v>31</v>
      </c>
      <c r="N20" s="30" t="s">
        <v>32</v>
      </c>
      <c r="O20" s="30" t="s">
        <v>28</v>
      </c>
      <c r="P20" s="31" t="s">
        <v>27</v>
      </c>
      <c r="Q20" s="22" t="s">
        <v>20</v>
      </c>
      <c r="U20" s="32" t="s">
        <v>38</v>
      </c>
    </row>
    <row r="21" spans="1:21" s="8" customFormat="1" ht="12.95" customHeight="1" x14ac:dyDescent="0.2">
      <c r="A21" s="8" t="str">
        <f>D7</f>
        <v>BRNO</v>
      </c>
      <c r="B21" s="9"/>
      <c r="C21" s="16">
        <f>C$7</f>
        <v>51513.661</v>
      </c>
      <c r="D21" s="16" t="s">
        <v>19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6.0093201030291893E-2</v>
      </c>
      <c r="Q21" s="33">
        <f>+C21-15018.5</f>
        <v>36495.161</v>
      </c>
    </row>
    <row r="22" spans="1:21" s="8" customFormat="1" ht="12.95" customHeight="1" x14ac:dyDescent="0.2">
      <c r="A22" s="10" t="s">
        <v>46</v>
      </c>
      <c r="B22" s="9"/>
      <c r="C22" s="16">
        <v>56676.6103</v>
      </c>
      <c r="D22" s="16">
        <v>2.9999999999999997E-4</v>
      </c>
      <c r="E22" s="8">
        <f>+(C22-C$7)/C$8</f>
        <v>13363.399249385273</v>
      </c>
      <c r="F22" s="34">
        <f>ROUND(2*E22,0)/2-0.5</f>
        <v>13363</v>
      </c>
      <c r="G22" s="8">
        <f>+C22-(C$7+F22*C$8)</f>
        <v>0.15424999999959255</v>
      </c>
      <c r="K22" s="8">
        <f>+G22</f>
        <v>0.15424999999959255</v>
      </c>
      <c r="O22" s="8">
        <f ca="1">+C$11+C$12*$F22</f>
        <v>0.16226831643547901</v>
      </c>
      <c r="Q22" s="33">
        <f>+C22-15018.5</f>
        <v>41658.1103</v>
      </c>
    </row>
    <row r="23" spans="1:21" s="8" customFormat="1" ht="12.95" customHeight="1" x14ac:dyDescent="0.2">
      <c r="A23" s="35" t="s">
        <v>1</v>
      </c>
      <c r="B23" s="36" t="s">
        <v>2</v>
      </c>
      <c r="C23" s="37">
        <v>57328.398800000003</v>
      </c>
      <c r="D23" s="37">
        <v>1.0800000000000001E-2</v>
      </c>
      <c r="E23" s="8">
        <f>+(C23-C$7)/C$8</f>
        <v>15050.440792027959</v>
      </c>
      <c r="F23" s="34">
        <f>ROUND(2*E23,0)/2-0.5</f>
        <v>15050</v>
      </c>
      <c r="G23" s="8">
        <f>+C23-(C$7+F23*C$8)</f>
        <v>0.17030000000522705</v>
      </c>
      <c r="K23" s="8">
        <f>+G23</f>
        <v>0.17030000000522705</v>
      </c>
      <c r="O23" s="8">
        <f ca="1">+C$11+C$12*$F23</f>
        <v>0.17516732262335227</v>
      </c>
      <c r="Q23" s="33">
        <f>+C23-15018.5</f>
        <v>42309.898800000003</v>
      </c>
    </row>
    <row r="24" spans="1:21" s="8" customFormat="1" ht="12.95" customHeight="1" x14ac:dyDescent="0.2">
      <c r="A24" s="35" t="s">
        <v>1</v>
      </c>
      <c r="B24" s="36" t="s">
        <v>2</v>
      </c>
      <c r="C24" s="37">
        <v>57328.605900000002</v>
      </c>
      <c r="D24" s="37">
        <v>7.0000000000000001E-3</v>
      </c>
      <c r="E24" s="8">
        <f>+(C24-C$7)/C$8</f>
        <v>15050.976834476516</v>
      </c>
      <c r="F24" s="34">
        <f>ROUND(2*E24,0)/2-0.5</f>
        <v>15050.5</v>
      </c>
      <c r="G24" s="8">
        <f>+C24-(C$7+F24*C$8)</f>
        <v>0.18422500000451691</v>
      </c>
      <c r="K24" s="8">
        <f>+G24</f>
        <v>0.18422500000451691</v>
      </c>
      <c r="O24" s="8">
        <f ca="1">+C$11+C$12*$F24</f>
        <v>0.17517114568387032</v>
      </c>
      <c r="Q24" s="33">
        <f>+C24-15018.5</f>
        <v>42310.105900000002</v>
      </c>
    </row>
    <row r="25" spans="1:21" s="8" customFormat="1" ht="12.95" customHeight="1" x14ac:dyDescent="0.2">
      <c r="A25" s="10" t="s">
        <v>45</v>
      </c>
      <c r="B25" s="9"/>
      <c r="C25" s="16">
        <v>57352.742899999997</v>
      </c>
      <c r="D25" s="16">
        <v>2.9999999999999997E-4</v>
      </c>
      <c r="E25" s="8">
        <f>+(C25-C$7)/C$8</f>
        <v>15113.451274750865</v>
      </c>
      <c r="F25" s="34">
        <f>ROUND(2*E25,0)/2-0.5</f>
        <v>15113</v>
      </c>
      <c r="G25" s="8">
        <f>+C25-(C$7+F25*C$8)</f>
        <v>0.17434999999386491</v>
      </c>
      <c r="K25" s="8">
        <f>+G25</f>
        <v>0.17434999999386491</v>
      </c>
      <c r="O25" s="8">
        <f ca="1">+C$11+C$12*$F25</f>
        <v>0.17564902824862555</v>
      </c>
      <c r="Q25" s="33">
        <f>+C25-15018.5</f>
        <v>42334.242899999997</v>
      </c>
    </row>
    <row r="26" spans="1:21" s="8" customFormat="1" ht="12.95" customHeight="1" x14ac:dyDescent="0.2">
      <c r="A26" s="38" t="s">
        <v>49</v>
      </c>
      <c r="B26" s="39" t="s">
        <v>3</v>
      </c>
      <c r="C26" s="40">
        <v>57369.551290000003</v>
      </c>
      <c r="D26" s="40">
        <v>2.9999999999999997E-4</v>
      </c>
      <c r="E26" s="8">
        <f>+(C26-C$7)/C$8</f>
        <v>15156.956878478071</v>
      </c>
      <c r="F26" s="34">
        <f>ROUND(2*E26,0)/2-0.5</f>
        <v>15156.5</v>
      </c>
      <c r="G26" s="8">
        <f>+C26-(C$7+F26*C$8)</f>
        <v>0.17651499999919906</v>
      </c>
      <c r="K26" s="8">
        <f>+G26</f>
        <v>0.17651499999919906</v>
      </c>
      <c r="O26" s="8">
        <f ca="1">+C$11+C$12*$F26</f>
        <v>0.1759816345136952</v>
      </c>
      <c r="Q26" s="33">
        <f>+C26-15018.5</f>
        <v>42351.051290000003</v>
      </c>
    </row>
    <row r="27" spans="1:21" s="8" customFormat="1" ht="12.95" customHeight="1" x14ac:dyDescent="0.2">
      <c r="A27" s="10" t="s">
        <v>47</v>
      </c>
      <c r="B27" s="9"/>
      <c r="C27" s="16">
        <v>57737.757362233111</v>
      </c>
      <c r="D27" s="16">
        <v>2.9999999999999997E-4</v>
      </c>
      <c r="E27" s="8">
        <f>+(C27-C$7)/C$8</f>
        <v>16109.994466760996</v>
      </c>
      <c r="F27" s="34">
        <f>ROUND(2*E27,0)/2-0.5</f>
        <v>16109.5</v>
      </c>
      <c r="G27" s="8">
        <f>+C27-(C$7+F27*C$8)</f>
        <v>0.19103723311127396</v>
      </c>
      <c r="K27" s="8">
        <f>+G27</f>
        <v>0.19103723311127396</v>
      </c>
      <c r="O27" s="8">
        <f ca="1">+C$11+C$12*$F27</f>
        <v>0.18326838786108302</v>
      </c>
      <c r="Q27" s="33">
        <f>+C27-15018.5</f>
        <v>42719.257362233111</v>
      </c>
    </row>
    <row r="28" spans="1:21" s="8" customFormat="1" ht="12.95" customHeight="1" x14ac:dyDescent="0.2">
      <c r="A28" s="44" t="s">
        <v>60</v>
      </c>
      <c r="B28" s="56" t="s">
        <v>2</v>
      </c>
      <c r="C28" s="44">
        <v>58908.414799999999</v>
      </c>
      <c r="D28" s="44">
        <v>3.7000000000000002E-3</v>
      </c>
      <c r="E28" s="8">
        <f>+(C28-C$7)/C$8</f>
        <v>19140.038307234368</v>
      </c>
      <c r="F28" s="21">
        <f>ROUND(2*E28,0)/2-0.5</f>
        <v>19139.5</v>
      </c>
      <c r="G28" s="8">
        <f>+C28-(C$7+F28*C$8)</f>
        <v>0.207974999997532</v>
      </c>
      <c r="K28" s="8">
        <f>+G28</f>
        <v>0.207974999997532</v>
      </c>
      <c r="O28" s="8">
        <f ca="1">+C$11+C$12*$F28</f>
        <v>0.20643613460041677</v>
      </c>
      <c r="Q28" s="33">
        <f>+C28-15018.5</f>
        <v>43889.914799999999</v>
      </c>
    </row>
    <row r="29" spans="1:21" s="8" customFormat="1" ht="12.95" customHeight="1" x14ac:dyDescent="0.2">
      <c r="A29" s="10" t="s">
        <v>51</v>
      </c>
      <c r="B29" s="9"/>
      <c r="C29" s="16">
        <v>59119.940999999999</v>
      </c>
      <c r="D29" s="16">
        <v>1E-3</v>
      </c>
      <c r="E29" s="8">
        <f>+(C29-C$7)/C$8</f>
        <v>19687.537207195543</v>
      </c>
      <c r="F29" s="34">
        <f>ROUND(2*E29,0)/2-0.5</f>
        <v>19687</v>
      </c>
      <c r="G29" s="8">
        <f>+C29-(C$7+F29*C$8)</f>
        <v>0.20754999999917345</v>
      </c>
      <c r="K29" s="8">
        <f>+G29</f>
        <v>0.20754999999917345</v>
      </c>
      <c r="O29" s="8">
        <f ca="1">+C$11+C$12*$F29</f>
        <v>0.2106223858676726</v>
      </c>
      <c r="Q29" s="33">
        <f>+C29-15018.5</f>
        <v>44101.440999999999</v>
      </c>
    </row>
    <row r="30" spans="1:21" s="8" customFormat="1" ht="12.95" customHeight="1" x14ac:dyDescent="0.2">
      <c r="A30" s="7" t="s">
        <v>54</v>
      </c>
      <c r="B30" s="45" t="s">
        <v>2</v>
      </c>
      <c r="C30" s="41">
        <v>59226.583899999998</v>
      </c>
      <c r="D30" s="42">
        <v>2.9999999999999997E-4</v>
      </c>
      <c r="E30" s="8">
        <f>+(C30-C$7)/C$8</f>
        <v>19963.563866960005</v>
      </c>
      <c r="F30" s="21">
        <f>ROUND(2*E30,0)/2-0.5</f>
        <v>19963</v>
      </c>
      <c r="G30" s="8">
        <f>+C30-(C$7+F30*C$8)</f>
        <v>0.21785000000090804</v>
      </c>
      <c r="K30" s="8">
        <f>+G30</f>
        <v>0.21785000000090804</v>
      </c>
      <c r="O30" s="8">
        <f ca="1">+C$11+C$12*$F30</f>
        <v>0.21273271527363172</v>
      </c>
      <c r="Q30" s="33">
        <f>+C30-15018.5</f>
        <v>44208.083899999998</v>
      </c>
    </row>
    <row r="31" spans="1:21" s="8" customFormat="1" ht="12.95" customHeight="1" x14ac:dyDescent="0.2">
      <c r="A31" s="10" t="s">
        <v>52</v>
      </c>
      <c r="B31" s="9"/>
      <c r="C31" s="3">
        <v>59553.819199999998</v>
      </c>
      <c r="D31" s="4">
        <v>4.0000000000000002E-4</v>
      </c>
      <c r="E31" s="8">
        <f>+(C31-C$7)/C$8</f>
        <v>20810.555713731068</v>
      </c>
      <c r="F31" s="34">
        <f>ROUND(2*E31,0)/2-0.5</f>
        <v>20810</v>
      </c>
      <c r="G31" s="8">
        <f>+C31-(C$7+F31*C$8)</f>
        <v>0.21469999999681022</v>
      </c>
      <c r="K31" s="8">
        <f>+G31</f>
        <v>0.21469999999681022</v>
      </c>
      <c r="O31" s="8">
        <f ca="1">+C$11+C$12*$F31</f>
        <v>0.21920897979119466</v>
      </c>
      <c r="Q31" s="33">
        <f>+C31-15018.5</f>
        <v>44535.319199999998</v>
      </c>
    </row>
    <row r="32" spans="1:21" s="8" customFormat="1" ht="12.95" customHeight="1" x14ac:dyDescent="0.2">
      <c r="A32" s="5" t="s">
        <v>53</v>
      </c>
      <c r="B32" s="6" t="s">
        <v>2</v>
      </c>
      <c r="C32" s="43">
        <v>59556.334600000002</v>
      </c>
      <c r="D32" s="44">
        <v>2E-3</v>
      </c>
      <c r="E32" s="8">
        <f>+(C32-C$7)/C$8</f>
        <v>20817.066390578493</v>
      </c>
      <c r="F32" s="21">
        <f>ROUND(2*E32,0)/2-0.5</f>
        <v>20816.5</v>
      </c>
      <c r="G32" s="8">
        <f>+C32-(C$7+F32*C$8)</f>
        <v>0.21882500000356231</v>
      </c>
      <c r="K32" s="8">
        <f>+G32</f>
        <v>0.21882500000356231</v>
      </c>
      <c r="O32" s="8">
        <f ca="1">+C$11+C$12*$F32</f>
        <v>0.21925867957792919</v>
      </c>
      <c r="Q32" s="33">
        <f>+C32-15018.5</f>
        <v>44537.834600000002</v>
      </c>
    </row>
    <row r="33" spans="1:17" s="8" customFormat="1" ht="12.95" customHeight="1" x14ac:dyDescent="0.2">
      <c r="A33" s="5" t="s">
        <v>53</v>
      </c>
      <c r="B33" s="6" t="s">
        <v>2</v>
      </c>
      <c r="C33" s="43">
        <v>59556.526400000002</v>
      </c>
      <c r="D33" s="44">
        <v>2.3E-3</v>
      </c>
      <c r="E33" s="8">
        <f>+(C33-C$7)/C$8</f>
        <v>20817.562831629355</v>
      </c>
      <c r="F33" s="21">
        <f>ROUND(2*E33,0)/2-0.5</f>
        <v>20817</v>
      </c>
      <c r="G33" s="8">
        <f>+C33-(C$7+F33*C$8)</f>
        <v>0.21745000000373693</v>
      </c>
      <c r="K33" s="8">
        <f>+G33</f>
        <v>0.21745000000373693</v>
      </c>
      <c r="O33" s="8">
        <f ca="1">+C$11+C$12*$F33</f>
        <v>0.21926250263844724</v>
      </c>
      <c r="Q33" s="33">
        <f>+C33-15018.5</f>
        <v>44538.026400000002</v>
      </c>
    </row>
    <row r="34" spans="1:17" s="8" customFormat="1" ht="12.95" customHeight="1" x14ac:dyDescent="0.2">
      <c r="B34" s="9"/>
      <c r="C34" s="16"/>
      <c r="D34" s="16"/>
    </row>
    <row r="35" spans="1:17" s="8" customFormat="1" ht="12.95" customHeight="1" x14ac:dyDescent="0.2">
      <c r="B35" s="9"/>
      <c r="C35" s="16"/>
      <c r="D35" s="16"/>
    </row>
    <row r="36" spans="1:17" s="8" customFormat="1" ht="12.95" customHeight="1" x14ac:dyDescent="0.2">
      <c r="B36" s="9"/>
      <c r="C36" s="16"/>
      <c r="D36" s="16"/>
    </row>
    <row r="37" spans="1:17" s="8" customFormat="1" ht="12.95" customHeight="1" x14ac:dyDescent="0.2">
      <c r="B37" s="9"/>
      <c r="C37" s="16"/>
      <c r="D37" s="16"/>
    </row>
    <row r="38" spans="1:17" s="8" customFormat="1" ht="12.95" customHeight="1" x14ac:dyDescent="0.2">
      <c r="B38" s="9"/>
      <c r="C38" s="16"/>
      <c r="D38" s="16"/>
    </row>
    <row r="39" spans="1:17" s="8" customFormat="1" ht="12.95" customHeight="1" x14ac:dyDescent="0.2">
      <c r="B39" s="9"/>
      <c r="C39" s="16"/>
      <c r="D39" s="16"/>
    </row>
    <row r="40" spans="1:17" s="8" customFormat="1" ht="12.95" customHeight="1" x14ac:dyDescent="0.2">
      <c r="B40" s="9"/>
      <c r="C40" s="16"/>
      <c r="D40" s="16"/>
    </row>
    <row r="41" spans="1:17" s="8" customFormat="1" ht="12.95" customHeight="1" x14ac:dyDescent="0.2">
      <c r="B41" s="9"/>
      <c r="C41" s="16"/>
      <c r="D41" s="16"/>
    </row>
    <row r="42" spans="1:17" s="8" customFormat="1" ht="12.95" customHeight="1" x14ac:dyDescent="0.2">
      <c r="B42" s="9"/>
      <c r="C42" s="16"/>
      <c r="D42" s="16"/>
    </row>
    <row r="43" spans="1:17" s="8" customFormat="1" ht="12.95" customHeight="1" x14ac:dyDescent="0.2">
      <c r="B43" s="9"/>
      <c r="C43" s="16"/>
      <c r="D43" s="16"/>
    </row>
    <row r="44" spans="1:17" s="8" customFormat="1" ht="12.95" customHeight="1" x14ac:dyDescent="0.2">
      <c r="B44" s="9"/>
      <c r="C44" s="16"/>
      <c r="D44" s="16"/>
    </row>
    <row r="45" spans="1:17" s="8" customFormat="1" ht="12.95" customHeight="1" x14ac:dyDescent="0.2">
      <c r="B45" s="9"/>
      <c r="C45" s="16"/>
      <c r="D45" s="16"/>
    </row>
    <row r="46" spans="1:17" s="8" customFormat="1" ht="12.95" customHeight="1" x14ac:dyDescent="0.2">
      <c r="C46" s="16"/>
      <c r="D46" s="16"/>
    </row>
    <row r="47" spans="1:17" s="8" customFormat="1" ht="12.95" customHeight="1" x14ac:dyDescent="0.2">
      <c r="C47" s="16"/>
      <c r="D47" s="16"/>
    </row>
    <row r="48" spans="1:17" s="8" customFormat="1" ht="12.95" customHeight="1" x14ac:dyDescent="0.2">
      <c r="C48" s="16"/>
      <c r="D48" s="16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Z39">
    <sortCondition ref="C21:C39"/>
  </sortState>
  <phoneticPr fontId="8" type="noConversion"/>
  <hyperlinks>
    <hyperlink ref="H256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2024-08-18T07:57:23Z</dcterms:modified>
</cp:coreProperties>
</file>