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1F9D4C8-5528-478C-8A7D-23F04DBDD06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5" i="1"/>
  <c r="C17" i="1"/>
  <c r="R22" i="1"/>
  <c r="Q21" i="1"/>
  <c r="C11" i="1"/>
  <c r="C12" i="1"/>
  <c r="C16" i="1" l="1"/>
  <c r="D18" i="1" s="1"/>
  <c r="O22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<sst xmlns="http://schemas.openxmlformats.org/spreadsheetml/2006/main" count="49" uniqueCount="45">
  <si>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</si>
  <si>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</si>
  <si>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</si>
  <si>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</si>
  <si>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</si>
  <si>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</si>
  <si>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</si>
  <si>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</si>
  <si>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</si>
  <si>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</si>
  <si>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</si>
  <si>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</si>
  <si>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</si>
  <si>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</si>
  <si>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</si>
  <si>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</si>
  <si>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</si>
  <si>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</si>
  <si>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</si>
  <si>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</si>
  <si>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</si>
  <si>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</si>
  <si>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</si>
  <si>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</si>
  <si>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</si>
  <si>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</si>
  <si>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</si>
  <si>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</si>
  <si>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</si>
  <si>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</si>
  <si>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</si>
  <si>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</si>
  <si>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</si>
  <si>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</si>
  <si>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</si>
  <si>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</si>
  <si>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</si>
  <si>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RHN 2010</t>
  </si>
  <si>
    <t>EA</t>
  </si>
  <si>
    <t>Cam</t>
  </si>
  <si>
    <t>IBVS 5681</t>
  </si>
  <si>
    <t>not avail.</t>
  </si>
  <si>
    <t>Nelson</t>
  </si>
  <si>
    <t>CCD</t>
  </si>
  <si>
    <t>V0409 Cam / GSC 4524-1856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</si>
</sst>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0" fillId="0" borderId="1" xfId="0" applyBorder="1">
      <alignment vertical="top"/>
    </xf>
    <xf numFmtId="0" fontId="10" fillId="0" borderId="1" xfId="0" applyFont="1" applyBorder="1">
      <alignment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V0409 Cam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85-43D4-9A96-0064E56A405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3.4699999996519182E-2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85-43D4-9A96-0064E56A405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85-43D4-9A96-0064E56A405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85-43D4-9A96-0064E56A405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85-43D4-9A96-0064E56A405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85-43D4-9A96-0064E56A405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85-43D4-9A96-0064E56A405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3.4699999996519182E-2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85-43D4-9A96-0064E56A4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300736"/>
        <c:axId val="1"/>
      </c:scatterChart>
      <c:valAx>
        <c:axId val="568300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8300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64661654135338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D87E05B-47A4-736F-8B3E-C27E6B9EF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</row>
    <row r="2" spans="1:7" x14ac:dyDescent="0.2">
      <c r="A2" t="s">
        <v>23</v>
      </c>
      <c r="B2" t="s">
        <v>38</v>
      </c>
      <c r="C2" s="3"/>
      <c r="D2" s="3" t="s">
        <v>39</v>
      </c>
    </row>
    <row r="3" spans="1:7" ht="13.5" thickBot="1" x14ac:dyDescent="0.25"/>
    <row r="4" spans="1:7" ht="14.25" thickTop="1" thickBot="1" x14ac:dyDescent="0.25">
      <c r="A4" s="5" t="s">
        <v>0</v>
      </c>
      <c r="C4" s="8" t="s">
        <v>41</v>
      </c>
      <c r="D4" s="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>
        <v>51524.605000000003</v>
      </c>
      <c r="D7" s="30" t="s">
        <v>40</v>
      </c>
    </row>
    <row r="8" spans="1:7" x14ac:dyDescent="0.2">
      <c r="A8" t="s">
        <v>3</v>
      </c>
      <c r="C8">
        <v>6.6764000000000001</v>
      </c>
      <c r="D8" s="30" t="s">
        <v>40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5.7929883132753227E-5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17</v>
      </c>
      <c r="B15" s="12"/>
      <c r="C15" s="15">
        <f ca="1">(C7+C11)+(C8+C12)*INT(MAX(F21:F3533))</f>
        <v>55523.8033</v>
      </c>
      <c r="D15" s="16" t="s">
        <v>32</v>
      </c>
      <c r="E15" s="17">
        <f ca="1">TODAY()+15018.5-B9/24</f>
        <v>60324.5</v>
      </c>
    </row>
    <row r="16" spans="1:7" x14ac:dyDescent="0.2">
      <c r="A16" s="18" t="s">
        <v>4</v>
      </c>
      <c r="B16" s="12"/>
      <c r="C16" s="19">
        <f ca="1">+C8+C12</f>
        <v>6.6764579298831332</v>
      </c>
      <c r="D16" s="16" t="s">
        <v>33</v>
      </c>
      <c r="E16" s="17">
        <f ca="1">ROUND(2*(E15-C15)/C16,0)/2+1</f>
        <v>720</v>
      </c>
    </row>
    <row r="17" spans="1:18" ht="13.5" thickBot="1" x14ac:dyDescent="0.25">
      <c r="A17" s="16" t="s">
        <v>29</v>
      </c>
      <c r="B17" s="12"/>
      <c r="C17" s="12">
        <f>COUNT(C21:C2191)</f>
        <v>2</v>
      </c>
      <c r="D17" s="16" t="s">
        <v>34</v>
      </c>
      <c r="E17" s="20">
        <f ca="1">+C15+C16*E16-15018.5-C9/24</f>
        <v>45312.748842849192</v>
      </c>
    </row>
    <row r="18" spans="1:18" ht="14.25" thickTop="1" thickBot="1" x14ac:dyDescent="0.25">
      <c r="A18" s="18" t="s">
        <v>5</v>
      </c>
      <c r="B18" s="12"/>
      <c r="C18" s="21">
        <f ca="1">+C15</f>
        <v>55523.8033</v>
      </c>
      <c r="D18" s="22">
        <f ca="1">+C16</f>
        <v>6.6764579298831332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28</v>
      </c>
      <c r="I20" s="7" t="s">
        <v>42</v>
      </c>
      <c r="J20" s="7" t="s">
        <v>43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8" x14ac:dyDescent="0.2">
      <c r="A21" s="29" t="s">
        <v>40</v>
      </c>
      <c r="C21" s="10">
        <v>51524.605000000003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36506.105000000003</v>
      </c>
    </row>
    <row r="22" spans="1:18" x14ac:dyDescent="0.2">
      <c r="A22" s="5" t="s">
        <v>37</v>
      </c>
      <c r="C22" s="10">
        <v>55523.8033</v>
      </c>
      <c r="D22" s="10">
        <v>2.0000000000000001E-4</v>
      </c>
      <c r="E22">
        <f>+(C22-C$7)/C$8</f>
        <v>599.00519741177823</v>
      </c>
      <c r="F22">
        <f>ROUND(2*E22,0)/2</f>
        <v>599</v>
      </c>
      <c r="G22">
        <f>+C22-(C$7+F22*C$8)</f>
        <v>3.4699999996519182E-2</v>
      </c>
      <c r="I22">
        <f>+G22</f>
        <v>3.4699999996519182E-2</v>
      </c>
      <c r="O22">
        <f ca="1">+C$11+C$12*$F22</f>
        <v>3.4699999996519182E-2</v>
      </c>
      <c r="Q22" s="2">
        <f>+C22-15018.5</f>
        <v>40505.3033</v>
      </c>
      <c r="R22" t="str">
        <f>IF(ABS(C22-C21)&lt;0.00001,1,"")</f>
        <v/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2024-01-15T06:37:55Z</dcterms:modified>
</cp:coreProperties>
</file>