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F61630A-7D3C-46E0-A994-47D23F94481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4" i="1"/>
  <c r="Q22" i="1"/>
  <c r="Q23" i="1"/>
  <c r="C21" i="1"/>
  <c r="Q21" i="1"/>
  <c r="E21" i="1"/>
  <c r="F21" i="1"/>
  <c r="G21" i="1"/>
  <c r="I21" i="1"/>
  <c r="F16" i="1"/>
  <c r="F17" i="1" s="1"/>
  <c r="C17" i="1"/>
  <c r="C11" i="1"/>
  <c r="C12" i="1"/>
  <c r="C16" i="1" l="1"/>
  <c r="D18" i="1" s="1"/>
  <c r="C15" i="1"/>
  <c r="O23" i="1"/>
  <c r="O24" i="1"/>
  <c r="O22" i="1"/>
  <c r="O25" i="1"/>
  <c r="O21" i="1"/>
  <c r="C18" i="1" l="1"/>
  <c r="F18" i="1"/>
  <c r="F19" i="1" s="1"/>
</calcChain>
</file>

<file path=xl/sharedStrings.xml><?xml version="1.0" encoding="utf-8"?>
<sst xmlns="http://schemas.openxmlformats.org/spreadsheetml/2006/main" count="61" uniqueCount="51">
  <si>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</si>
  <si>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</si>
  <si>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</si>
  <si>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</si>
  <si>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</si>
  <si>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</si>
  <si>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</si>
  <si>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</si>
  <si>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</si>
  <si>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</si>
  <si>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</si>
  <si>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</si>
  <si>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</si>
  <si>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</si>
  <si>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</si>
  <si>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</si>
  <si>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</si>
  <si>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</si>
  <si>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</si>
  <si>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</si>
  <si>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</si>
  <si>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</si>
  <si>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</si>
  <si>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</si>
  <si>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</si>
  <si>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</si>
  <si>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</si>
  <si>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</si>
  <si>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</si>
  <si>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</si>
  <si>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</si>
  <si>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</si>
  <si>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</si>
  <si>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</si>
  <si>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</si>
  <si>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</si>
  <si>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</si>
  <si>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</si>
  <si>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</si>
  <si>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</si>
  <si>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</si>
  <si>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</si>
  <si>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V0426 Cam / GSC 4345-1226</t>
  </si>
  <si>
    <t>EW</t>
  </si>
  <si>
    <t>IBVS 6029</t>
  </si>
  <si>
    <t>I:</t>
  </si>
  <si>
    <t>IBVS 6042</t>
  </si>
  <si>
    <t>I</t>
  </si>
  <si>
    <t>OEJV 0168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</si>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</sst>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V0426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12771</c:v>
                </c:pt>
                <c:pt idx="2">
                  <c:v>13628</c:v>
                </c:pt>
                <c:pt idx="3">
                  <c:v>14972</c:v>
                </c:pt>
                <c:pt idx="4">
                  <c:v>16695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E9-4DBF-8468-CD54BEA70D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12771</c:v>
                </c:pt>
                <c:pt idx="2">
                  <c:v>13628</c:v>
                </c:pt>
                <c:pt idx="3">
                  <c:v>14972</c:v>
                </c:pt>
                <c:pt idx="4">
                  <c:v>16695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9-4DBF-8468-CD54BEA70D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12771</c:v>
                </c:pt>
                <c:pt idx="2">
                  <c:v>13628</c:v>
                </c:pt>
                <c:pt idx="3">
                  <c:v>14972</c:v>
                </c:pt>
                <c:pt idx="4">
                  <c:v>16695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E9-4DBF-8468-CD54BEA70D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12771</c:v>
                </c:pt>
                <c:pt idx="2">
                  <c:v>13628</c:v>
                </c:pt>
                <c:pt idx="3">
                  <c:v>14972</c:v>
                </c:pt>
                <c:pt idx="4">
                  <c:v>16695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4.6981999985291623E-3</c:v>
                </c:pt>
                <c:pt idx="2">
                  <c:v>-8.2400001701898873E-5</c:v>
                </c:pt>
                <c:pt idx="3">
                  <c:v>-4.5776000042678788E-3</c:v>
                </c:pt>
                <c:pt idx="4">
                  <c:v>-1.1201000001165085E-2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E9-4DBF-8468-CD54BEA70D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12771</c:v>
                </c:pt>
                <c:pt idx="2">
                  <c:v>13628</c:v>
                </c:pt>
                <c:pt idx="3">
                  <c:v>14972</c:v>
                </c:pt>
                <c:pt idx="4">
                  <c:v>16695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E9-4DBF-8468-CD54BEA70D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12771</c:v>
                </c:pt>
                <c:pt idx="2">
                  <c:v>13628</c:v>
                </c:pt>
                <c:pt idx="3">
                  <c:v>14972</c:v>
                </c:pt>
                <c:pt idx="4">
                  <c:v>16695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E9-4DBF-8468-CD54BEA70D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12771</c:v>
                </c:pt>
                <c:pt idx="2">
                  <c:v>13628</c:v>
                </c:pt>
                <c:pt idx="3">
                  <c:v>14972</c:v>
                </c:pt>
                <c:pt idx="4">
                  <c:v>16695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E9-4DBF-8468-CD54BEA70D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12771</c:v>
                </c:pt>
                <c:pt idx="2">
                  <c:v>13628</c:v>
                </c:pt>
                <c:pt idx="3">
                  <c:v>14972</c:v>
                </c:pt>
                <c:pt idx="4">
                  <c:v>16695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5.4376503764066893E-2</c:v>
                </c:pt>
                <c:pt idx="1">
                  <c:v>4.0832265072643439E-3</c:v>
                </c:pt>
                <c:pt idx="2">
                  <c:v>7.0828808356378919E-4</c:v>
                </c:pt>
                <c:pt idx="3">
                  <c:v>-4.5844974957285622E-3</c:v>
                </c:pt>
                <c:pt idx="4">
                  <c:v>-1.1369817103705292E-2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E9-4DBF-8468-CD54BEA70D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12771</c:v>
                </c:pt>
                <c:pt idx="2">
                  <c:v>13628</c:v>
                </c:pt>
                <c:pt idx="3">
                  <c:v>14972</c:v>
                </c:pt>
                <c:pt idx="4">
                  <c:v>16695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E9-4DBF-8468-CD54BEA70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92200"/>
        <c:axId val="1"/>
      </c:scatterChart>
      <c:valAx>
        <c:axId val="654492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492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0F57BF-FBBC-D006-9524-AE09BDD97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26</v>
      </c>
      <c r="B2" t="s">
        <v>43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39">
        <v>51521.548999999999</v>
      </c>
      <c r="D7" s="29" t="s">
        <v>41</v>
      </c>
    </row>
    <row r="8" spans="1:6">
      <c r="A8" t="s">
        <v>6</v>
      </c>
      <c r="C8" s="39">
        <v>0.34783579999999997</v>
      </c>
      <c r="D8" s="29" t="s">
        <v>41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5.4376503764066893E-2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-3.9380845084020473E-6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57328.656311182895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0.34783186191549159</v>
      </c>
      <c r="E16" s="14" t="s">
        <v>33</v>
      </c>
      <c r="F16" s="15">
        <f ca="1">NOW()+15018.5+$C$5/24</f>
        <v>60324.821375925923</v>
      </c>
    </row>
    <row r="17" spans="1:21" ht="13.5" thickBot="1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25309.5</v>
      </c>
    </row>
    <row r="18" spans="1:21" ht="14.25" thickTop="1" thickBot="1">
      <c r="A18" s="16" t="s">
        <v>8</v>
      </c>
      <c r="B18" s="10"/>
      <c r="C18" s="19">
        <f ca="1">+C15</f>
        <v>57328.656311182895</v>
      </c>
      <c r="D18" s="20">
        <f ca="1">+C16</f>
        <v>0.34783186191549159</v>
      </c>
      <c r="E18" s="14" t="s">
        <v>39</v>
      </c>
      <c r="F18" s="23">
        <f ca="1">ROUND(2*(F16-$C$15)/$C$16,0)/2+F15</f>
        <v>8615</v>
      </c>
    </row>
    <row r="19" spans="1:21" ht="13.5" thickTop="1">
      <c r="E19" s="14" t="s">
        <v>34</v>
      </c>
      <c r="F19" s="18">
        <f ca="1">+$C$15+$C$16*F18-15018.5-$C$5/24</f>
        <v>45307.123634918193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49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t="s">
        <v>41</v>
      </c>
      <c r="C21" s="8">
        <f>C7</f>
        <v>51521.548999999999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5.4376503764066893E-2</v>
      </c>
      <c r="Q21" s="2">
        <f>+C21-15018.5</f>
        <v>36503.048999999999</v>
      </c>
    </row>
    <row r="22" spans="1:21">
      <c r="A22" s="30" t="s">
        <v>44</v>
      </c>
      <c r="B22" s="31" t="s">
        <v>45</v>
      </c>
      <c r="C22" s="30">
        <v>55963.7647</v>
      </c>
      <c r="D22" s="30">
        <v>1E-3</v>
      </c>
      <c r="E22">
        <f>+(C22-C$7)/C$8</f>
        <v>12771.013506947822</v>
      </c>
      <c r="F22">
        <f>ROUND(2*E22,0)/2</f>
        <v>12771</v>
      </c>
      <c r="G22">
        <f>+C22-(C$7+F22*C$8)</f>
        <v>4.6981999985291623E-3</v>
      </c>
      <c r="K22">
        <f>+G22</f>
        <v>4.6981999985291623E-3</v>
      </c>
      <c r="O22">
        <f ca="1">+C$11+C$12*$F22</f>
        <v>4.0832265072643439E-3</v>
      </c>
      <c r="Q22" s="2">
        <f>+C22-15018.5</f>
        <v>40945.2647</v>
      </c>
      <c r="R22" t="s">
        <v>1</v>
      </c>
    </row>
    <row r="23" spans="1:21">
      <c r="A23" s="32" t="s">
        <v>46</v>
      </c>
      <c r="B23" s="33" t="s">
        <v>47</v>
      </c>
      <c r="C23" s="34">
        <v>56261.855199999998</v>
      </c>
      <c r="D23" s="34">
        <v>3.0000000000000003E-4</v>
      </c>
      <c r="E23">
        <f>+(C23-C$7)/C$8</f>
        <v>13627.999763106614</v>
      </c>
      <c r="F23">
        <f>ROUND(2*E23,0)/2</f>
        <v>13628</v>
      </c>
      <c r="G23">
        <f>+C23-(C$7+F23*C$8)</f>
        <v>-8.2400001701898873E-5</v>
      </c>
      <c r="K23">
        <f>+G23</f>
        <v>-8.2400001701898873E-5</v>
      </c>
      <c r="O23">
        <f ca="1">+C$11+C$12*$F23</f>
        <v>7.0828808356378919E-4</v>
      </c>
      <c r="Q23" s="2">
        <f>+C23-15018.5</f>
        <v>41243.355199999998</v>
      </c>
      <c r="R23" t="s">
        <v>1</v>
      </c>
    </row>
    <row r="24" spans="1:21">
      <c r="A24" s="34" t="s">
        <v>48</v>
      </c>
      <c r="B24" s="33" t="s">
        <v>47</v>
      </c>
      <c r="C24" s="35">
        <v>56729.342019999996</v>
      </c>
      <c r="D24" s="34">
        <v>2.0000000000000001E-4</v>
      </c>
      <c r="E24">
        <f>+(C24-C$7)/C$8</f>
        <v>14971.986839767493</v>
      </c>
      <c r="F24">
        <f>ROUND(2*E24,0)/2</f>
        <v>14972</v>
      </c>
      <c r="G24">
        <f>+C24-(C$7+F24*C$8)</f>
        <v>-4.5776000042678788E-3</v>
      </c>
      <c r="K24">
        <f>+G24</f>
        <v>-4.5776000042678788E-3</v>
      </c>
      <c r="O24">
        <f ca="1">+C$11+C$12*$F24</f>
        <v>-4.5844974957285622E-3</v>
      </c>
      <c r="Q24" s="2">
        <f>+C24-15018.5</f>
        <v>41710.842019999996</v>
      </c>
      <c r="R24" t="s">
        <v>1</v>
      </c>
    </row>
    <row r="25" spans="1:21">
      <c r="A25" s="36" t="s">
        <v>50</v>
      </c>
      <c r="B25" s="37" t="s">
        <v>47</v>
      </c>
      <c r="C25" s="38">
        <v>57328.656479999998</v>
      </c>
      <c r="D25" s="38">
        <v>2.9999999999999997E-4</v>
      </c>
      <c r="E25">
        <f>+(C25-C$7)/C$8</f>
        <v>16694.967798024238</v>
      </c>
      <c r="F25">
        <f>ROUND(2*E25,0)/2</f>
        <v>16695</v>
      </c>
      <c r="G25">
        <f>+C25-(C$7+F25*C$8)</f>
        <v>-1.1201000001165085E-2</v>
      </c>
      <c r="K25">
        <f>+G25</f>
        <v>-1.1201000001165085E-2</v>
      </c>
      <c r="O25">
        <f ca="1">+C$11+C$12*$F25</f>
        <v>-1.1369817103705292E-2</v>
      </c>
      <c r="Q25" s="2">
        <f>+C25-15018.5</f>
        <v>42310.156479999998</v>
      </c>
      <c r="R25" t="s">
        <v>1</v>
      </c>
    </row>
    <row r="26" spans="1:21">
      <c r="C26" s="8"/>
      <c r="D26" s="8"/>
      <c r="Q26" s="2"/>
    </row>
    <row r="27" spans="1:21">
      <c r="C27" s="8"/>
      <c r="D27" s="8"/>
      <c r="Q27" s="2"/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255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2024-01-15T06:42:46Z</dcterms:modified>
</cp:coreProperties>
</file>