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6B0AB8-ED56-4D54-B29A-025FDC48F4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5" i="1"/>
  <c r="F25" i="1"/>
  <c r="G25" i="1"/>
  <c r="D9" i="1"/>
  <c r="C9" i="1"/>
  <c r="E21" i="1"/>
  <c r="F21" i="1"/>
  <c r="G21" i="1"/>
  <c r="J21" i="1"/>
  <c r="E22" i="1"/>
  <c r="F22" i="1"/>
  <c r="G22" i="1"/>
  <c r="J22" i="1"/>
  <c r="E23" i="1"/>
  <c r="F23" i="1"/>
  <c r="G23" i="1"/>
  <c r="J23" i="1"/>
  <c r="Q24" i="1"/>
  <c r="K25" i="1"/>
  <c r="Q25" i="1"/>
  <c r="Q23" i="1"/>
  <c r="Q22" i="1"/>
  <c r="Q21" i="1"/>
  <c r="F16" i="1"/>
  <c r="C17" i="1"/>
  <c r="C12" i="1"/>
  <c r="C11" i="1"/>
  <c r="C15" i="1" l="1"/>
  <c r="F18" i="1" s="1"/>
  <c r="O25" i="1"/>
  <c r="O24" i="1"/>
  <c r="O22" i="1"/>
  <c r="O23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<sst xmlns="http://schemas.openxmlformats.org/spreadsheetml/2006/main" count="59" uniqueCount="52">
  <si>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</si>
  <si>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</si>
  <si>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</si>
  <si>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</si>
  <si>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</si>
  <si>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</si>
  <si>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</si>
  <si>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</si>
  <si>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</si>
  <si>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</si>
  <si>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</si>
  <si>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</si>
  <si>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</si>
  <si>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</si>
  <si>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</si>
  <si>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</si>
  <si>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</si>
  <si>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</si>
  <si>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</si>
  <si>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</si>
  <si>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</si>
  <si>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</si>
  <si>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</si>
  <si>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</si>
  <si>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</si>
  <si>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</si>
  <si>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</si>
  <si>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</si>
  <si>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</si>
  <si>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</si>
  <si>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</si>
  <si>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</si>
  <si>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</si>
  <si>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</si>
  <si>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</si>
  <si>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</si>
  <si>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</si>
  <si>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</si>
  <si>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</si>
  <si>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</si>
  <si>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</si>
  <si>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</si>
  <si>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V0428 Cam</t>
  </si>
  <si>
    <t>IBVS 6048</t>
  </si>
  <si>
    <t>I</t>
  </si>
  <si>
    <t>II</t>
  </si>
  <si>
    <t>V0428 Cam / GSC 4529-1428</t>
  </si>
  <si>
    <t>EW</t>
  </si>
  <si>
    <t>BRNO</t>
  </si>
  <si>
    <t>IBVS 6118</t>
  </si>
  <si>
    <t>G4529-1428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</si>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</sst>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24" borderId="0" xfId="0" applyFont="1" applyFill="1" applyAlignment="1"/>
    <xf numFmtId="0" fontId="32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8-4415-9E93-29F4BAB1BA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28-4415-9E93-29F4BAB1BA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3.9800012498744763E-2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28-4415-9E93-29F4BAB1BA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7.1400029402866494E-2</c:v>
                </c:pt>
                <c:pt idx="4">
                  <c:v>6.88000294030644E-2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28-4415-9E93-29F4BAB1BA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28-4415-9E93-29F4BAB1BA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28-4415-9E93-29F4BAB1BA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2.8E-3</c:v>
                  </c:pt>
                  <c:pt idx="2">
                    <c:v>8.0000000000000004E-4</c:v>
                  </c:pt>
                  <c:pt idx="3">
                    <c:v>1.8E-3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28-4415-9E93-29F4BAB1BA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2.2846585807800163E-3</c:v>
                </c:pt>
                <c:pt idx="1">
                  <c:v>2.2921065253943477E-3</c:v>
                </c:pt>
                <c:pt idx="2">
                  <c:v>3.1838102810446772E-2</c:v>
                </c:pt>
                <c:pt idx="3">
                  <c:v>7.1796325666334412E-2</c:v>
                </c:pt>
                <c:pt idx="4">
                  <c:v>7.1788877721720087E-2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28-4415-9E93-29F4BAB1BA2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1984</c:v>
                </c:pt>
                <c:pt idx="3">
                  <c:v>4666.5</c:v>
                </c:pt>
                <c:pt idx="4">
                  <c:v>4666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28-4415-9E93-29F4BAB1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09264"/>
        <c:axId val="1"/>
      </c:scatterChart>
      <c:valAx>
        <c:axId val="54540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09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119610570236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EA03FB-EB4F-47AD-C151-6F52FFFD2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</row>
    <row r="2" spans="1:6" x14ac:dyDescent="0.2">
      <c r="A2" t="s">
        <v>27</v>
      </c>
      <c r="B2" t="s">
        <v>47</v>
      </c>
      <c r="C2" s="3"/>
      <c r="D2" s="3"/>
      <c r="E2" t="s">
        <v>42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42">
        <v>55970.377200000003</v>
      </c>
      <c r="D7" s="29" t="s">
        <v>48</v>
      </c>
    </row>
    <row r="8" spans="1:6" x14ac:dyDescent="0.2">
      <c r="A8" t="s">
        <v>7</v>
      </c>
      <c r="C8" s="42">
        <v>0.28479999999369887</v>
      </c>
      <c r="D8" s="29" t="s">
        <v>48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INTERCEPT(INDIRECT($D$9):G991,INDIRECT($C$9):F991)</f>
        <v>2.2846585807800163E-3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SLOPE(INDIRECT($D$9):G991,INDIRECT($C$9):F991)</f>
        <v>1.4895889228662681E-5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(C7+C11)+(C8+C12)*INT(MAX(F21:F3532))</f>
        <v>57299.32578884832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0.28481489588292752</v>
      </c>
      <c r="E16" s="14" t="s">
        <v>34</v>
      </c>
      <c r="F16" s="15">
        <f ca="1">NOW()+15018.5+$C$5/24</f>
        <v>60324.821939930553</v>
      </c>
    </row>
    <row r="17" spans="1:21" ht="13.5" thickBot="1" x14ac:dyDescent="0.25">
      <c r="A17" s="14" t="s">
        <v>31</v>
      </c>
      <c r="B17" s="10"/>
      <c r="C17" s="10">
        <f>COUNT(C21:C2190)</f>
        <v>5</v>
      </c>
      <c r="E17" s="14" t="s">
        <v>39</v>
      </c>
      <c r="F17" s="15">
        <f ca="1">ROUND(2*(F16-$C$7)/$C$8,0)/2+F15</f>
        <v>15290.5</v>
      </c>
    </row>
    <row r="18" spans="1:21" ht="14.25" thickTop="1" thickBot="1" x14ac:dyDescent="0.25">
      <c r="A18" s="16" t="s">
        <v>9</v>
      </c>
      <c r="B18" s="10"/>
      <c r="C18" s="19">
        <f ca="1">+C15</f>
        <v>57299.32578884832</v>
      </c>
      <c r="D18" s="20">
        <f ca="1">+C16</f>
        <v>0.28481489588292752</v>
      </c>
      <c r="E18" s="14" t="s">
        <v>40</v>
      </c>
      <c r="F18" s="23">
        <f ca="1">ROUND(2*(F16-$C$15)/$C$16,0)/2+F15</f>
        <v>10623.5</v>
      </c>
    </row>
    <row r="19" spans="1:21" ht="13.5" thickTop="1" x14ac:dyDescent="0.2">
      <c r="E19" s="14" t="s">
        <v>35</v>
      </c>
      <c r="F19" s="18">
        <f ca="1">+$C$15+$C$16*F18-15018.5-$C$5/24</f>
        <v>45306.952668593935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51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43</v>
      </c>
      <c r="B21" s="3" t="s">
        <v>44</v>
      </c>
      <c r="C21" s="8">
        <v>55970.377200000003</v>
      </c>
      <c r="D21" s="8">
        <v>2.0999999999999999E-3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2.2846585807800163E-3</v>
      </c>
      <c r="Q21" s="2">
        <f>+C21-15018.5</f>
        <v>40951.877200000003</v>
      </c>
    </row>
    <row r="22" spans="1:21" x14ac:dyDescent="0.2">
      <c r="A22" s="30" t="s">
        <v>43</v>
      </c>
      <c r="B22" s="31" t="s">
        <v>45</v>
      </c>
      <c r="C22" s="32">
        <v>55970.5196</v>
      </c>
      <c r="D22" s="32">
        <v>2.8E-3</v>
      </c>
      <c r="E22">
        <f>+(C22-C$7)/C$8</f>
        <v>0.50000000000051636</v>
      </c>
      <c r="F22">
        <f>ROUND(2*E22,0)/2</f>
        <v>0.5</v>
      </c>
      <c r="G22">
        <f>+C22-(C$7+F22*C$8)</f>
        <v>0</v>
      </c>
      <c r="J22">
        <f>+G22</f>
        <v>0</v>
      </c>
      <c r="O22">
        <f ca="1">+C$11+C$12*$F22</f>
        <v>2.2921065253943477E-3</v>
      </c>
      <c r="Q22" s="2">
        <f>+C22-15018.5</f>
        <v>40952.0196</v>
      </c>
    </row>
    <row r="23" spans="1:21" x14ac:dyDescent="0.2">
      <c r="A23" s="33" t="s">
        <v>49</v>
      </c>
      <c r="B23" s="34" t="s">
        <v>44</v>
      </c>
      <c r="C23" s="35">
        <v>56535.460200000001</v>
      </c>
      <c r="D23" s="36">
        <v>8.0000000000000004E-4</v>
      </c>
      <c r="E23">
        <f>+(C23-C$7)/C$8</f>
        <v>1984.1397472349054</v>
      </c>
      <c r="F23">
        <f>ROUND(2*E23,0)/2</f>
        <v>1984</v>
      </c>
      <c r="G23">
        <f>+C23-(C$7+F23*C$8)</f>
        <v>3.9800012498744763E-2</v>
      </c>
      <c r="J23">
        <f>+G23</f>
        <v>3.9800012498744763E-2</v>
      </c>
      <c r="O23">
        <f ca="1">+C$11+C$12*$F23</f>
        <v>3.1838102810446772E-2</v>
      </c>
      <c r="Q23" s="2">
        <f>+C23-15018.5</f>
        <v>41516.960200000001</v>
      </c>
    </row>
    <row r="24" spans="1:21" x14ac:dyDescent="0.2">
      <c r="A24" s="37" t="s">
        <v>1</v>
      </c>
      <c r="B24" s="38" t="s">
        <v>44</v>
      </c>
      <c r="C24" s="39">
        <v>57299.467799999999</v>
      </c>
      <c r="D24" s="41">
        <v>1.8E-3</v>
      </c>
      <c r="E24">
        <f>+(C24-C$7)/C$8</f>
        <v>4666.7507023504277</v>
      </c>
      <c r="F24" s="40">
        <f>ROUND(2*E24,0)/2-0.5</f>
        <v>4666.5</v>
      </c>
      <c r="G24">
        <f>+C24-(C$7+F24*C$8)</f>
        <v>7.1400029402866494E-2</v>
      </c>
      <c r="K24">
        <f>+G24</f>
        <v>7.1400029402866494E-2</v>
      </c>
      <c r="O24">
        <f ca="1">+C$11+C$12*$F24</f>
        <v>7.1796325666334412E-2</v>
      </c>
      <c r="Q24" s="2">
        <f>+C24-15018.5</f>
        <v>42280.967799999999</v>
      </c>
    </row>
    <row r="25" spans="1:21" x14ac:dyDescent="0.2">
      <c r="A25" s="37" t="s">
        <v>1</v>
      </c>
      <c r="B25" s="38" t="s">
        <v>44</v>
      </c>
      <c r="C25" s="39">
        <v>57299.322800000002</v>
      </c>
      <c r="D25" s="41">
        <v>2.5999999999999999E-3</v>
      </c>
      <c r="E25">
        <f>+(C25-C$7)/C$8</f>
        <v>4666.2415731369438</v>
      </c>
      <c r="F25">
        <f>ROUND(2*E25,0)/2</f>
        <v>4666</v>
      </c>
      <c r="G25">
        <f>+C25-(C$7+F25*C$8)</f>
        <v>6.88000294030644E-2</v>
      </c>
      <c r="K25">
        <f>+G25</f>
        <v>6.88000294030644E-2</v>
      </c>
      <c r="O25">
        <f ca="1">+C$11+C$12*$F25</f>
        <v>7.1788877721720087E-2</v>
      </c>
      <c r="Q25" s="2">
        <f>+C25-15018.5</f>
        <v>42280.822800000002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hyperlinks>
    <hyperlink ref="H255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2024-01-15T06:43:35Z</dcterms:modified>
</cp:coreProperties>
</file>