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56768BF-A13D-403C-97D9-828FCFDB1D2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L26" i="1"/>
  <c r="Q26" i="1"/>
  <c r="F16" i="1"/>
  <c r="F17" i="1" s="1"/>
  <c r="E25" i="1"/>
  <c r="F25" i="1"/>
  <c r="G25" i="1"/>
  <c r="K25" i="1"/>
  <c r="D9" i="1"/>
  <c r="C9" i="1"/>
  <c r="Q25" i="1"/>
  <c r="E24" i="1"/>
  <c r="F24" i="1"/>
  <c r="G24" i="1"/>
  <c r="J24" i="1"/>
  <c r="Q24" i="1"/>
  <c r="E23" i="1"/>
  <c r="F23" i="1"/>
  <c r="G23" i="1"/>
  <c r="L23" i="1"/>
  <c r="Q23" i="1"/>
  <c r="E21" i="1"/>
  <c r="F21" i="1"/>
  <c r="G21" i="1"/>
  <c r="I21" i="1"/>
  <c r="E22" i="1"/>
  <c r="F22" i="1"/>
  <c r="G22" i="1"/>
  <c r="L22" i="1"/>
  <c r="C17" i="1"/>
  <c r="Q21" i="1"/>
  <c r="Q22" i="1"/>
  <c r="R22" i="1"/>
  <c r="C11" i="1"/>
  <c r="C12" i="1"/>
  <c r="C16" i="1" l="1"/>
  <c r="D18" i="1" s="1"/>
  <c r="O21" i="1"/>
  <c r="O24" i="1"/>
  <c r="C15" i="1"/>
  <c r="O23" i="1"/>
  <c r="O26" i="1"/>
  <c r="O22" i="1"/>
  <c r="O25" i="1"/>
  <c r="C18" i="1" l="1"/>
  <c r="F18" i="1"/>
  <c r="F19" i="1" s="1"/>
</calcChain>
</file>

<file path=xl/sharedStrings.xml><?xml version="1.0" encoding="utf-8"?>
<sst xmlns="http://schemas.openxmlformats.org/spreadsheetml/2006/main" count="57" uniqueCount="52">
  <si>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</si>
  <si>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</si>
  <si>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</si>
  <si>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</si>
  <si>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</si>
  <si>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</si>
  <si>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</si>
  <si>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</si>
  <si>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</si>
  <si>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</si>
  <si>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</si>
  <si>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</si>
  <si>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</si>
  <si>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</si>
  <si>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</si>
  <si>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</si>
  <si>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</si>
  <si>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</si>
  <si>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</si>
  <si>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</si>
  <si>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</si>
  <si>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</si>
  <si>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</si>
  <si>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</si>
  <si>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</si>
  <si>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</si>
  <si>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</si>
  <si>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</si>
  <si>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</si>
  <si>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</si>
  <si>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</si>
  <si>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</si>
  <si>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</si>
  <si>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</si>
  <si>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</si>
  <si>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</si>
  <si>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EB</t>
  </si>
  <si>
    <t>not avail.</t>
  </si>
  <si>
    <t>OEJV 0083</t>
  </si>
  <si>
    <t>Cam</t>
  </si>
  <si>
    <t>IBVS 5966</t>
  </si>
  <si>
    <t>V0447 Cam / GSC 4358-0151</t>
  </si>
  <si>
    <t>IBVS 5060</t>
  </si>
  <si>
    <t>IBVS 6118</t>
  </si>
  <si>
    <t>I</t>
  </si>
  <si>
    <t>vis</t>
  </si>
  <si>
    <t>OEJV 0179</t>
  </si>
  <si>
    <t>Add cycle</t>
  </si>
  <si>
    <t>Old Cycle</t>
  </si>
  <si>
    <t>RHN 2018</t>
  </si>
  <si>
    <t>Nelson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</si>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</sst>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0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V0447 Cam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4633.5</c:v>
                </c:pt>
                <c:pt idx="2">
                  <c:v>5583</c:v>
                </c:pt>
                <c:pt idx="3">
                  <c:v>5671</c:v>
                </c:pt>
                <c:pt idx="4">
                  <c:v>6544</c:v>
                </c:pt>
                <c:pt idx="5">
                  <c:v>8115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5C-4943-962D-3EEDAB06A08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4633.5</c:v>
                </c:pt>
                <c:pt idx="2">
                  <c:v>5583</c:v>
                </c:pt>
                <c:pt idx="3">
                  <c:v>5671</c:v>
                </c:pt>
                <c:pt idx="4">
                  <c:v>6544</c:v>
                </c:pt>
                <c:pt idx="5">
                  <c:v>8115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5C-4943-962D-3EEDAB06A08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4633.5</c:v>
                </c:pt>
                <c:pt idx="2">
                  <c:v>5583</c:v>
                </c:pt>
                <c:pt idx="3">
                  <c:v>5671</c:v>
                </c:pt>
                <c:pt idx="4">
                  <c:v>6544</c:v>
                </c:pt>
                <c:pt idx="5">
                  <c:v>8115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-6.1399997721309774E-3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5C-4943-962D-3EEDAB06A08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4633.5</c:v>
                </c:pt>
                <c:pt idx="2">
                  <c:v>5583</c:v>
                </c:pt>
                <c:pt idx="3">
                  <c:v>5671</c:v>
                </c:pt>
                <c:pt idx="4">
                  <c:v>6544</c:v>
                </c:pt>
                <c:pt idx="5">
                  <c:v>8115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">
                  <c:v>-6.2099997667246498E-3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5C-4943-962D-3EEDAB06A08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4633.5</c:v>
                </c:pt>
                <c:pt idx="2">
                  <c:v>5583</c:v>
                </c:pt>
                <c:pt idx="3">
                  <c:v>5671</c:v>
                </c:pt>
                <c:pt idx="4">
                  <c:v>6544</c:v>
                </c:pt>
                <c:pt idx="5">
                  <c:v>8115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6.3100002298597246E-3</c:v>
                </c:pt>
                <c:pt idx="2">
                  <c:v>-5.8199997729388997E-3</c:v>
                </c:pt>
                <c:pt idx="5">
                  <c:v>8.0000002271845005E-3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5C-4943-962D-3EEDAB06A0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4633.5</c:v>
                </c:pt>
                <c:pt idx="2">
                  <c:v>5583</c:v>
                </c:pt>
                <c:pt idx="3">
                  <c:v>5671</c:v>
                </c:pt>
                <c:pt idx="4">
                  <c:v>6544</c:v>
                </c:pt>
                <c:pt idx="5">
                  <c:v>8115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5C-4943-962D-3EEDAB06A0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4633.5</c:v>
                </c:pt>
                <c:pt idx="2">
                  <c:v>5583</c:v>
                </c:pt>
                <c:pt idx="3">
                  <c:v>5671</c:v>
                </c:pt>
                <c:pt idx="4">
                  <c:v>6544</c:v>
                </c:pt>
                <c:pt idx="5">
                  <c:v>8115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5C-4943-962D-3EEDAB06A0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4633.5</c:v>
                </c:pt>
                <c:pt idx="2">
                  <c:v>5583</c:v>
                </c:pt>
                <c:pt idx="3">
                  <c:v>5671</c:v>
                </c:pt>
                <c:pt idx="4">
                  <c:v>6544</c:v>
                </c:pt>
                <c:pt idx="5">
                  <c:v>8115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-9.4903450570380261E-3</c:v>
                </c:pt>
                <c:pt idx="1">
                  <c:v>-2.8780567616378018E-3</c:v>
                </c:pt>
                <c:pt idx="2">
                  <c:v>-1.5230621060896184E-3</c:v>
                </c:pt>
                <c:pt idx="3">
                  <c:v>-1.3974807162125871E-3</c:v>
                </c:pt>
                <c:pt idx="4">
                  <c:v>-1.5165624618250322E-4</c:v>
                </c:pt>
                <c:pt idx="5">
                  <c:v>2.090256975372207E-3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5C-4943-962D-3EEDAB06A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208160"/>
        <c:axId val="1"/>
      </c:scatterChart>
      <c:valAx>
        <c:axId val="654208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4208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97937099967764"/>
          <c:w val="0.6586466165413533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CFAD1E6-9A12-0DFF-635C-289B5555B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41</v>
      </c>
    </row>
    <row r="2" spans="1:6" x14ac:dyDescent="0.2">
      <c r="A2" t="s">
        <v>26</v>
      </c>
      <c r="B2" t="s">
        <v>36</v>
      </c>
      <c r="C2" s="3"/>
      <c r="D2" s="3" t="s">
        <v>39</v>
      </c>
    </row>
    <row r="3" spans="1:6" ht="13.5" thickBot="1" x14ac:dyDescent="0.25"/>
    <row r="4" spans="1:6" ht="14.25" thickTop="1" thickBot="1" x14ac:dyDescent="0.25">
      <c r="A4" s="5" t="s">
        <v>3</v>
      </c>
      <c r="C4" s="8" t="s">
        <v>37</v>
      </c>
      <c r="D4" s="9" t="s">
        <v>37</v>
      </c>
    </row>
    <row r="5" spans="1:6" ht="13.5" thickTop="1" x14ac:dyDescent="0.2">
      <c r="A5" s="11" t="s">
        <v>30</v>
      </c>
      <c r="B5" s="12"/>
      <c r="C5" s="13">
        <v>-9.5</v>
      </c>
      <c r="D5" s="12" t="s">
        <v>31</v>
      </c>
    </row>
    <row r="6" spans="1:6" x14ac:dyDescent="0.2">
      <c r="A6" s="5" t="s">
        <v>4</v>
      </c>
    </row>
    <row r="7" spans="1:6" x14ac:dyDescent="0.2">
      <c r="A7" t="s">
        <v>5</v>
      </c>
      <c r="C7">
        <v>51612.651999999769</v>
      </c>
      <c r="D7" s="28" t="s">
        <v>38</v>
      </c>
    </row>
    <row r="8" spans="1:6" x14ac:dyDescent="0.2">
      <c r="A8" t="s">
        <v>6</v>
      </c>
      <c r="C8">
        <v>0.83613999999999999</v>
      </c>
      <c r="D8" s="28" t="s">
        <v>38</v>
      </c>
    </row>
    <row r="9" spans="1:6" x14ac:dyDescent="0.2">
      <c r="A9" s="26" t="s">
        <v>35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22</v>
      </c>
      <c r="D10" s="4" t="s">
        <v>23</v>
      </c>
      <c r="E10" s="12"/>
    </row>
    <row r="11" spans="1:6" x14ac:dyDescent="0.2">
      <c r="A11" s="12" t="s">
        <v>18</v>
      </c>
      <c r="B11" s="12"/>
      <c r="C11" s="23">
        <f ca="1">INTERCEPT(INDIRECT($D$9):G992,INDIRECT($C$9):F992)</f>
        <v>-9.4903450570380261E-3</v>
      </c>
      <c r="D11" s="3"/>
      <c r="E11" s="12"/>
    </row>
    <row r="12" spans="1:6" x14ac:dyDescent="0.2">
      <c r="A12" s="12" t="s">
        <v>19</v>
      </c>
      <c r="B12" s="12"/>
      <c r="C12" s="23">
        <f ca="1">SLOPE(INDIRECT($D$9):G992,INDIRECT($C$9):F992)</f>
        <v>1.4270612486026166E-6</v>
      </c>
      <c r="D12" s="3"/>
      <c r="E12" s="12"/>
    </row>
    <row r="13" spans="1:6" x14ac:dyDescent="0.2">
      <c r="A13" s="12" t="s">
        <v>21</v>
      </c>
      <c r="B13" s="12"/>
      <c r="C13" s="3" t="s">
        <v>16</v>
      </c>
    </row>
    <row r="14" spans="1:6" x14ac:dyDescent="0.2">
      <c r="A14" s="12"/>
      <c r="B14" s="12"/>
      <c r="C14" s="12"/>
    </row>
    <row r="15" spans="1:6" x14ac:dyDescent="0.2">
      <c r="A15" s="14" t="s">
        <v>20</v>
      </c>
      <c r="B15" s="12"/>
      <c r="C15" s="15">
        <f ca="1">(C7+C11)+(C8+C12)*INT(MAX(F21:F3533))</f>
        <v>58397.930190256739</v>
      </c>
      <c r="E15" s="16" t="s">
        <v>47</v>
      </c>
      <c r="F15" s="13">
        <v>1</v>
      </c>
    </row>
    <row r="16" spans="1:6" x14ac:dyDescent="0.2">
      <c r="A16" s="18" t="s">
        <v>7</v>
      </c>
      <c r="B16" s="12"/>
      <c r="C16" s="19">
        <f ca="1">+C8+C12</f>
        <v>0.83614142706124861</v>
      </c>
      <c r="E16" s="16" t="s">
        <v>32</v>
      </c>
      <c r="F16" s="17">
        <f ca="1">NOW()+15018.5+$C$5/24</f>
        <v>60324.82547708333</v>
      </c>
    </row>
    <row r="17" spans="1:21" ht="13.5" thickBot="1" x14ac:dyDescent="0.25">
      <c r="A17" s="16" t="s">
        <v>29</v>
      </c>
      <c r="B17" s="12"/>
      <c r="C17" s="12">
        <f>COUNT(C21:C2191)</f>
        <v>6</v>
      </c>
      <c r="E17" s="16" t="s">
        <v>48</v>
      </c>
      <c r="F17" s="17">
        <f ca="1">ROUND(2*(F16-$C$7)/$C$8,0)/2+F15</f>
        <v>10420.5</v>
      </c>
    </row>
    <row r="18" spans="1:21" ht="14.25" thickTop="1" thickBot="1" x14ac:dyDescent="0.25">
      <c r="A18" s="18" t="s">
        <v>8</v>
      </c>
      <c r="B18" s="12"/>
      <c r="C18" s="21">
        <f ca="1">+C15</f>
        <v>58397.930190256739</v>
      </c>
      <c r="D18" s="22">
        <f ca="1">+C16</f>
        <v>0.83614142706124861</v>
      </c>
      <c r="E18" s="16" t="s">
        <v>33</v>
      </c>
      <c r="F18" s="25">
        <f ca="1">ROUND(2*(F16-$C$15)/$C$16,0)/2+F15</f>
        <v>2305.5</v>
      </c>
    </row>
    <row r="19" spans="1:21" ht="13.5" thickTop="1" x14ac:dyDescent="0.2">
      <c r="E19" s="16" t="s">
        <v>34</v>
      </c>
      <c r="F19" s="20">
        <f ca="1">+$C$15+$C$16*F18-15018.5-$C$5/24</f>
        <v>45307.55008367978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45</v>
      </c>
      <c r="J20" s="7" t="s">
        <v>0</v>
      </c>
      <c r="K20" s="7" t="s">
        <v>1</v>
      </c>
      <c r="L20" s="7" t="s">
        <v>50</v>
      </c>
      <c r="M20" s="7" t="s">
        <v>27</v>
      </c>
      <c r="N20" s="7" t="s">
        <v>28</v>
      </c>
      <c r="O20" s="7" t="s">
        <v>25</v>
      </c>
      <c r="P20" s="6" t="s">
        <v>24</v>
      </c>
      <c r="Q20" s="4" t="s">
        <v>17</v>
      </c>
      <c r="U20" t="s">
        <v>51</v>
      </c>
    </row>
    <row r="21" spans="1:21" x14ac:dyDescent="0.2">
      <c r="A21" t="s">
        <v>38</v>
      </c>
      <c r="C21" s="10">
        <v>51612.651999999769</v>
      </c>
      <c r="D21" s="10" t="s">
        <v>16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-9.4903450570380261E-3</v>
      </c>
      <c r="Q21" s="2">
        <f t="shared" ref="Q21:Q26" si="4">+C21-15018.5</f>
        <v>36594.151999999769</v>
      </c>
    </row>
    <row r="22" spans="1:21" x14ac:dyDescent="0.2">
      <c r="A22" s="5" t="s">
        <v>40</v>
      </c>
      <c r="C22" s="10">
        <v>55486.913</v>
      </c>
      <c r="D22" s="10">
        <v>1E-3</v>
      </c>
      <c r="E22">
        <f t="shared" si="0"/>
        <v>4633.5075465833852</v>
      </c>
      <c r="F22">
        <f t="shared" si="1"/>
        <v>4633.5</v>
      </c>
      <c r="G22">
        <f t="shared" si="2"/>
        <v>6.3100002298597246E-3</v>
      </c>
      <c r="L22">
        <f>+G22</f>
        <v>6.3100002298597246E-3</v>
      </c>
      <c r="O22">
        <f t="shared" ca="1" si="3"/>
        <v>-2.8780567616378018E-3</v>
      </c>
      <c r="Q22" s="2">
        <f t="shared" si="4"/>
        <v>40468.413</v>
      </c>
      <c r="R22" t="str">
        <f>IF(ABS(C22-C21)&lt;0.00001,1,"")</f>
        <v/>
      </c>
    </row>
    <row r="23" spans="1:21" x14ac:dyDescent="0.2">
      <c r="A23" s="5" t="s">
        <v>42</v>
      </c>
      <c r="C23" s="10">
        <v>56280.815799999997</v>
      </c>
      <c r="D23" s="10">
        <v>5.0000000000000001E-4</v>
      </c>
      <c r="E23">
        <f t="shared" si="0"/>
        <v>5582.9930394434277</v>
      </c>
      <c r="F23">
        <f t="shared" si="1"/>
        <v>5583</v>
      </c>
      <c r="G23">
        <f t="shared" si="2"/>
        <v>-5.8199997729388997E-3</v>
      </c>
      <c r="L23">
        <f>+G23</f>
        <v>-5.8199997729388997E-3</v>
      </c>
      <c r="O23">
        <f t="shared" ca="1" si="3"/>
        <v>-1.5230621060896184E-3</v>
      </c>
      <c r="Q23" s="2">
        <f t="shared" si="4"/>
        <v>41262.315799999997</v>
      </c>
    </row>
    <row r="24" spans="1:21" x14ac:dyDescent="0.2">
      <c r="A24" s="29" t="s">
        <v>43</v>
      </c>
      <c r="B24" s="30" t="s">
        <v>44</v>
      </c>
      <c r="C24" s="31">
        <v>56354.395799999998</v>
      </c>
      <c r="D24" s="32">
        <v>2.9999999999999997E-4</v>
      </c>
      <c r="E24">
        <f t="shared" si="0"/>
        <v>5670.992656732401</v>
      </c>
      <c r="F24">
        <f t="shared" si="1"/>
        <v>5671</v>
      </c>
      <c r="G24">
        <f t="shared" si="2"/>
        <v>-6.1399997721309774E-3</v>
      </c>
      <c r="J24">
        <f>+G24</f>
        <v>-6.1399997721309774E-3</v>
      </c>
      <c r="O24">
        <f t="shared" ca="1" si="3"/>
        <v>-1.3974807162125871E-3</v>
      </c>
      <c r="Q24" s="2">
        <f t="shared" si="4"/>
        <v>41335.895799999998</v>
      </c>
    </row>
    <row r="25" spans="1:21" x14ac:dyDescent="0.2">
      <c r="A25" s="33" t="s">
        <v>46</v>
      </c>
      <c r="B25" s="34" t="s">
        <v>44</v>
      </c>
      <c r="C25" s="35">
        <v>57084.345950000003</v>
      </c>
      <c r="D25" s="35">
        <v>5.0000000000000001E-4</v>
      </c>
      <c r="E25">
        <f t="shared" si="0"/>
        <v>6543.9925730143677</v>
      </c>
      <c r="F25">
        <f t="shared" si="1"/>
        <v>6544</v>
      </c>
      <c r="G25">
        <f t="shared" si="2"/>
        <v>-6.2099997667246498E-3</v>
      </c>
      <c r="K25">
        <f>+G25</f>
        <v>-6.2099997667246498E-3</v>
      </c>
      <c r="O25">
        <f t="shared" ca="1" si="3"/>
        <v>-1.5165624618250322E-4</v>
      </c>
      <c r="Q25" s="2">
        <f t="shared" si="4"/>
        <v>42065.845950000003</v>
      </c>
    </row>
    <row r="26" spans="1:21" x14ac:dyDescent="0.2">
      <c r="A26" s="5" t="s">
        <v>49</v>
      </c>
      <c r="C26" s="10">
        <v>58397.936099999999</v>
      </c>
      <c r="D26" s="10">
        <v>5.0000000000000001E-4</v>
      </c>
      <c r="E26">
        <f t="shared" si="0"/>
        <v>8115.0095677760064</v>
      </c>
      <c r="F26">
        <f t="shared" si="1"/>
        <v>8115</v>
      </c>
      <c r="G26">
        <f t="shared" si="2"/>
        <v>8.0000002271845005E-3</v>
      </c>
      <c r="L26">
        <f>+G26</f>
        <v>8.0000002271845005E-3</v>
      </c>
      <c r="O26">
        <f t="shared" ca="1" si="3"/>
        <v>2.090256975372207E-3</v>
      </c>
      <c r="Q26" s="2">
        <f t="shared" si="4"/>
        <v>43379.436099999999</v>
      </c>
    </row>
    <row r="27" spans="1:21" x14ac:dyDescent="0.2">
      <c r="C27" s="10"/>
      <c r="D27" s="10"/>
      <c r="Q27" s="2"/>
    </row>
    <row r="28" spans="1:21" x14ac:dyDescent="0.2">
      <c r="C28" s="10"/>
      <c r="D28" s="10"/>
      <c r="Q28" s="2"/>
    </row>
    <row r="29" spans="1:21" x14ac:dyDescent="0.2">
      <c r="C29" s="10"/>
      <c r="D29" s="10"/>
      <c r="Q29" s="2"/>
    </row>
    <row r="30" spans="1:21" x14ac:dyDescent="0.2"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hyperlinks>
    <hyperlink ref="H2552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2024-01-15T06:48:41Z</dcterms:modified>
</cp:coreProperties>
</file>