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8478A2E-FD64-4BFE-8F66-38E638B981A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C21" i="1"/>
  <c r="E21" i="1"/>
  <c r="F21" i="1"/>
  <c r="G11" i="1"/>
  <c r="E14" i="1"/>
  <c r="Q21" i="1"/>
  <c r="G21" i="1"/>
  <c r="C17" i="1"/>
  <c r="H21" i="1"/>
  <c r="C11" i="1"/>
  <c r="E15" i="1" l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<sst xmlns="http://schemas.openxmlformats.org/spreadsheetml/2006/main" count="50" uniqueCount="47">
  <si>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</si>
  <si>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</si>
  <si>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</si>
  <si>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</si>
  <si>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</si>
  <si>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</si>
  <si>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</si>
  <si>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</si>
  <si>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</si>
  <si>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</si>
  <si>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</si>
  <si>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</si>
  <si>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</si>
  <si>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</si>
  <si>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</si>
  <si>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</si>
  <si>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</si>
  <si>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</si>
  <si>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</si>
  <si>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</si>
  <si>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</si>
  <si>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</si>
  <si>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</si>
  <si>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</si>
  <si>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</si>
  <si>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</si>
  <si>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</si>
  <si>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</si>
  <si>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</si>
  <si>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</si>
  <si>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</si>
  <si>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</si>
  <si>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</si>
  <si>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</si>
  <si>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</si>
  <si>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</si>
  <si>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</si>
  <si>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</si>
  <si>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</si>
  <si>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BAD</t>
  </si>
  <si>
    <t>GCVS 4</t>
  </si>
  <si>
    <t>EA:</t>
  </si>
  <si>
    <t>IBVS 6118</t>
  </si>
  <si>
    <t>GCVS</t>
  </si>
  <si>
    <t>V0454 Cam / GSC 4366-0667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</si>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</sst>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0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V0454 Cam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44-4D8A-8D81-57CC83BEF8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0.1499000000039814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44-4D8A-8D81-57CC83BEF8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44-4D8A-8D81-57CC83BEF8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44-4D8A-8D81-57CC83BEF8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44-4D8A-8D81-57CC83BEF8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44-4D8A-8D81-57CC83BEF8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44-4D8A-8D81-57CC83BEF8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0.1499000000039814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44-4D8A-8D81-57CC83BEF87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44-4D8A-8D81-57CC83BEF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265672"/>
        <c:axId val="1"/>
      </c:scatterChart>
      <c:valAx>
        <c:axId val="577265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265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51251C-860F-E52B-C796-3DD151B7B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44</v>
      </c>
    </row>
    <row r="2" spans="1:7">
      <c r="A2" t="s">
        <v>23</v>
      </c>
      <c r="B2" t="s">
        <v>41</v>
      </c>
      <c r="D2" s="3"/>
    </row>
    <row r="3" spans="1:7" ht="13.5" thickBot="1"/>
    <row r="4" spans="1:7" ht="14.25" thickTop="1" thickBot="1">
      <c r="A4" s="5" t="s">
        <v>0</v>
      </c>
      <c r="C4" s="8">
        <v>51524.21</v>
      </c>
      <c r="D4" s="9">
        <v>0.60160000000000002</v>
      </c>
    </row>
    <row r="6" spans="1:7">
      <c r="A6" s="5" t="s">
        <v>1</v>
      </c>
    </row>
    <row r="7" spans="1:7">
      <c r="A7" t="s">
        <v>2</v>
      </c>
      <c r="C7" s="31">
        <v>51524.21</v>
      </c>
      <c r="D7" s="30" t="s">
        <v>40</v>
      </c>
    </row>
    <row r="8" spans="1:7">
      <c r="A8" t="s">
        <v>3</v>
      </c>
      <c r="C8" s="31">
        <v>0.60160000000000002</v>
      </c>
      <c r="D8" s="30" t="s">
        <v>40</v>
      </c>
    </row>
    <row r="9" spans="1:7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>
      <c r="A10" s="12"/>
      <c r="B10" s="12"/>
      <c r="C10" s="4" t="s">
        <v>19</v>
      </c>
      <c r="D10" s="4" t="s">
        <v>20</v>
      </c>
      <c r="E10" s="12"/>
    </row>
    <row r="11" spans="1:7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16</v>
      </c>
      <c r="B12" s="12"/>
      <c r="C12" s="24">
        <f ca="1">SLOPE(INDIRECT($G$11):G992,INDIRECT($F$11):F992)</f>
        <v>1.7578422750393597E-5</v>
      </c>
      <c r="D12" s="3"/>
      <c r="E12" s="12"/>
    </row>
    <row r="13" spans="1:7">
      <c r="A13" s="12" t="s">
        <v>18</v>
      </c>
      <c r="B13" s="12"/>
      <c r="C13" s="3" t="s">
        <v>13</v>
      </c>
      <c r="D13" s="16" t="s">
        <v>36</v>
      </c>
      <c r="E13" s="13">
        <v>1</v>
      </c>
    </row>
    <row r="14" spans="1:7">
      <c r="A14" s="12"/>
      <c r="B14" s="12"/>
      <c r="C14" s="12"/>
      <c r="D14" s="16" t="s">
        <v>32</v>
      </c>
      <c r="E14" s="17">
        <f ca="1">NOW()+15018.5+$C$9/24</f>
        <v>60324.826824189811</v>
      </c>
    </row>
    <row r="15" spans="1:7">
      <c r="A15" s="14" t="s">
        <v>17</v>
      </c>
      <c r="B15" s="12"/>
      <c r="C15" s="15">
        <f ca="1">(C7+C11)+(C8+C12)*INT(MAX(F21:F3533))</f>
        <v>56654.203091210795</v>
      </c>
      <c r="D15" s="16" t="s">
        <v>37</v>
      </c>
      <c r="E15" s="17">
        <f ca="1">ROUND(2*(E14-$C$7)/$C$8,0)/2+E13</f>
        <v>14629.5</v>
      </c>
    </row>
    <row r="16" spans="1:7">
      <c r="A16" s="18" t="s">
        <v>4</v>
      </c>
      <c r="B16" s="12"/>
      <c r="C16" s="19">
        <f ca="1">+C8+C12</f>
        <v>0.60161757842275043</v>
      </c>
      <c r="D16" s="16" t="s">
        <v>38</v>
      </c>
      <c r="E16" s="26">
        <f ca="1">ROUND(2*(E14-$C$15)/$C$16,0)/2+E13</f>
        <v>6102.5</v>
      </c>
    </row>
    <row r="17" spans="1:18" ht="13.5" thickBot="1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45307.470196868962</v>
      </c>
    </row>
    <row r="18" spans="1:18" ht="14.25" thickTop="1" thickBot="1">
      <c r="A18" s="18" t="s">
        <v>5</v>
      </c>
      <c r="B18" s="12"/>
      <c r="C18" s="21">
        <f ca="1">+C15</f>
        <v>56654.203091210795</v>
      </c>
      <c r="D18" s="22">
        <f ca="1">+C16</f>
        <v>0.60161757842275043</v>
      </c>
      <c r="E18" s="23" t="s">
        <v>34</v>
      </c>
    </row>
    <row r="19" spans="1:18" ht="13.5" thickTop="1">
      <c r="A19" s="27" t="s">
        <v>35</v>
      </c>
      <c r="E19" s="28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39</v>
      </c>
    </row>
    <row r="21" spans="1:18">
      <c r="A21" s="30" t="s">
        <v>40</v>
      </c>
      <c r="C21" s="10">
        <f>+C$7</f>
        <v>51524.21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36505.71</v>
      </c>
    </row>
    <row r="22" spans="1:18">
      <c r="A22" s="32" t="s">
        <v>42</v>
      </c>
      <c r="B22" s="33" t="s">
        <v>45</v>
      </c>
      <c r="C22" s="34">
        <v>56654.503900000003</v>
      </c>
      <c r="D22" s="35">
        <v>1.5E-3</v>
      </c>
      <c r="E22">
        <f>+(C22-C$7)/C$8</f>
        <v>8527.749168882985</v>
      </c>
      <c r="F22">
        <f>ROUND(2*E22,0)/2</f>
        <v>8527.5</v>
      </c>
      <c r="G22">
        <f>+C22-(C$7+F22*C$8)</f>
        <v>0.1499000000039814</v>
      </c>
      <c r="I22">
        <f>+G22</f>
        <v>0.1499000000039814</v>
      </c>
      <c r="O22">
        <f ca="1">+C$11+C$12*$F22</f>
        <v>0.1499000000039814</v>
      </c>
      <c r="Q22" s="2">
        <f>+C22-15018.5</f>
        <v>41636.003900000003</v>
      </c>
    </row>
    <row r="23" spans="1:18">
      <c r="C23" s="10"/>
      <c r="D23" s="10"/>
      <c r="Q23" s="2"/>
    </row>
    <row r="24" spans="1:18">
      <c r="C24" s="10"/>
      <c r="D24" s="10"/>
      <c r="Q24" s="2"/>
    </row>
    <row r="25" spans="1:18">
      <c r="C25" s="10"/>
      <c r="D25" s="10"/>
      <c r="Q25" s="2"/>
    </row>
    <row r="26" spans="1:18">
      <c r="C26" s="10"/>
      <c r="D26" s="10"/>
      <c r="Q26" s="2"/>
    </row>
    <row r="27" spans="1:18">
      <c r="C27" s="10"/>
      <c r="D27" s="1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2024-01-15T06:50:37Z</dcterms:modified>
</cp:coreProperties>
</file>