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B2FD427-CDB7-45F9-B2C4-8448ADC84B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Q22" i="1"/>
  <c r="Q23" i="1"/>
  <c r="C9" i="1"/>
  <c r="C21" i="1"/>
  <c r="E21" i="1"/>
  <c r="F21" i="1"/>
  <c r="D9" i="1"/>
  <c r="A21" i="1"/>
  <c r="F16" i="1"/>
  <c r="F17" i="1" s="1"/>
  <c r="Q21" i="1"/>
  <c r="C17" i="1"/>
  <c r="G21" i="1"/>
  <c r="I21" i="1"/>
  <c r="C12" i="1"/>
  <c r="C11" i="1"/>
  <c r="O23" i="1" l="1"/>
  <c r="O21" i="1"/>
  <c r="C15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<sst xmlns="http://schemas.openxmlformats.org/spreadsheetml/2006/main" count="57" uniqueCount="51">
  <si>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</si>
  <si>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</si>
  <si>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</si>
  <si>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</si>
  <si>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</si>
  <si>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</si>
  <si>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</si>
  <si>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</si>
  <si>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</si>
  <si>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</si>
  <si>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</si>
  <si>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</si>
  <si>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</si>
  <si>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</si>
  <si>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</si>
  <si>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</si>
  <si>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</si>
  <si>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</si>
  <si>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</si>
  <si>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</si>
  <si>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</si>
  <si>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</si>
  <si>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</si>
  <si>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</si>
  <si>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</si>
  <si>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</si>
  <si>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</si>
  <si>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</si>
  <si>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</si>
  <si>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</si>
  <si>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</si>
  <si>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</si>
  <si>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</si>
  <si>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</si>
  <si>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</si>
  <si>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</si>
  <si>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</si>
  <si>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</si>
  <si>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</si>
  <si>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</si>
  <si>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</si>
  <si>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</si>
  <si>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V0461 Cam</t>
  </si>
  <si>
    <t>2013a</t>
  </si>
  <si>
    <t>G4371-0817</t>
  </si>
  <si>
    <t>EW</t>
  </si>
  <si>
    <t>BRNO</t>
  </si>
  <si>
    <t>V0461 Cam / GSC 4371-0817</t>
  </si>
  <si>
    <t>OEJV 0211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</si>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</sst>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3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V0461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18303.5</c:v>
                </c:pt>
                <c:pt idx="2">
                  <c:v>18304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CE-4ED7-AC7D-C781FFAEB0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18303.5</c:v>
                </c:pt>
                <c:pt idx="2">
                  <c:v>18304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CE-4ED7-AC7D-C781FFAEB0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18303.5</c:v>
                </c:pt>
                <c:pt idx="2">
                  <c:v>18304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CE-4ED7-AC7D-C781FFAEB0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18303.5</c:v>
                </c:pt>
                <c:pt idx="2">
                  <c:v>18304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7.1297499998763669E-2</c:v>
                </c:pt>
                <c:pt idx="2">
                  <c:v>6.4089999999850988E-2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CE-4ED7-AC7D-C781FFAEB0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18303.5</c:v>
                </c:pt>
                <c:pt idx="2">
                  <c:v>18304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CE-4ED7-AC7D-C781FFAEB0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18303.5</c:v>
                </c:pt>
                <c:pt idx="2">
                  <c:v>18304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CE-4ED7-AC7D-C781FFAEB0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18303.5</c:v>
                </c:pt>
                <c:pt idx="2">
                  <c:v>18304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CE-4ED7-AC7D-C781FFAEB0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18303.5</c:v>
                </c:pt>
                <c:pt idx="2">
                  <c:v>18304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9.8468198768408843E-8</c:v>
                </c:pt>
                <c:pt idx="1">
                  <c:v>6.7692776178684744E-2</c:v>
                </c:pt>
                <c:pt idx="2">
                  <c:v>6.7694625351731152E-2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CE-4ED7-AC7D-C781FFAEB0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18303.5</c:v>
                </c:pt>
                <c:pt idx="2">
                  <c:v>18304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CE-4ED7-AC7D-C781FFAE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599584"/>
        <c:axId val="1"/>
      </c:scatterChart>
      <c:valAx>
        <c:axId val="531599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599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F5369B7-E021-3455-71E2-1B8ECE22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47</v>
      </c>
      <c r="F1" s="31" t="s">
        <v>42</v>
      </c>
      <c r="G1" s="32" t="s">
        <v>43</v>
      </c>
      <c r="H1" s="33"/>
      <c r="I1" s="34" t="s">
        <v>44</v>
      </c>
      <c r="J1" s="35" t="s">
        <v>42</v>
      </c>
      <c r="K1" s="36">
        <v>6.5046999999999997</v>
      </c>
      <c r="L1" s="37">
        <v>73.21329999999999</v>
      </c>
      <c r="M1" s="40">
        <v>51525.557000000001</v>
      </c>
      <c r="N1" s="40">
        <v>0.33855499999999999</v>
      </c>
      <c r="O1" s="41" t="s">
        <v>45</v>
      </c>
      <c r="P1">
        <v>13.3</v>
      </c>
    </row>
    <row r="2" spans="1:16" x14ac:dyDescent="0.2">
      <c r="A2" t="s">
        <v>23</v>
      </c>
      <c r="B2" t="s">
        <v>45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 t="s">
        <v>37</v>
      </c>
      <c r="D4" s="28" t="s">
        <v>37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2">
        <v>51525.557000000001</v>
      </c>
      <c r="D7" s="29" t="s">
        <v>46</v>
      </c>
    </row>
    <row r="8" spans="1:16" x14ac:dyDescent="0.2">
      <c r="A8" t="s">
        <v>3</v>
      </c>
      <c r="C8" s="42">
        <v>0.33855499999999999</v>
      </c>
      <c r="D8" s="29" t="s">
        <v>46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9.8468198768408843E-8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3.6983460928503276E-6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57722.535414625352</v>
      </c>
      <c r="E15" s="14" t="s">
        <v>34</v>
      </c>
      <c r="F15" s="38">
        <v>1</v>
      </c>
    </row>
    <row r="16" spans="1:16" x14ac:dyDescent="0.2">
      <c r="A16" s="16" t="s">
        <v>4</v>
      </c>
      <c r="B16" s="10"/>
      <c r="C16" s="17">
        <f ca="1">+C8+C12</f>
        <v>0.33855869834609287</v>
      </c>
      <c r="E16" s="14" t="s">
        <v>30</v>
      </c>
      <c r="F16" s="39">
        <f ca="1">NOW()+15018.5+$C$5/24</f>
        <v>60324.828666666661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25991.5</v>
      </c>
    </row>
    <row r="18" spans="1:21" ht="14.25" thickTop="1" thickBot="1" x14ac:dyDescent="0.25">
      <c r="A18" s="16" t="s">
        <v>5</v>
      </c>
      <c r="B18" s="10"/>
      <c r="C18" s="19">
        <f ca="1">+C15</f>
        <v>57722.535414625352</v>
      </c>
      <c r="D18" s="20">
        <f ca="1">+C16</f>
        <v>0.33855869834609287</v>
      </c>
      <c r="E18" s="14" t="s">
        <v>36</v>
      </c>
      <c r="F18" s="23">
        <f ca="1">ROUND(2*(F16-$C$15)/$C$16,0)/2+F15</f>
        <v>7687.5</v>
      </c>
    </row>
    <row r="19" spans="1:21" ht="13.5" thickTop="1" x14ac:dyDescent="0.2">
      <c r="E19" s="14" t="s">
        <v>31</v>
      </c>
      <c r="F19" s="18">
        <f ca="1">+$C$15+$C$16*F18-15018.5-$C$5/24</f>
        <v>45307.101241494274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BRNO</v>
      </c>
      <c r="C21" s="8">
        <f>C$7</f>
        <v>51525.557000000001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9.8468198768408843E-8</v>
      </c>
      <c r="Q21" s="2">
        <f>+C21-15018.5</f>
        <v>36507.057000000001</v>
      </c>
    </row>
    <row r="22" spans="1:21" x14ac:dyDescent="0.2">
      <c r="A22" t="s">
        <v>48</v>
      </c>
      <c r="B22" t="s">
        <v>49</v>
      </c>
      <c r="C22" s="8">
        <v>57722.369740000002</v>
      </c>
      <c r="D22" s="8">
        <v>2.9999999999999997E-4</v>
      </c>
      <c r="E22">
        <f>+(C22-C$7)/C$8</f>
        <v>18303.710593552012</v>
      </c>
      <c r="F22">
        <f>ROUND(2*E22,0)/2</f>
        <v>18303.5</v>
      </c>
      <c r="G22">
        <f>+C22-(C$7+F22*C$8)</f>
        <v>7.1297499998763669E-2</v>
      </c>
      <c r="K22">
        <f>+G22</f>
        <v>7.1297499998763669E-2</v>
      </c>
      <c r="O22">
        <f ca="1">+C$11+C$12*$F22</f>
        <v>6.7692776178684744E-2</v>
      </c>
      <c r="Q22" s="2">
        <f>+C22-15018.5</f>
        <v>42703.869740000002</v>
      </c>
    </row>
    <row r="23" spans="1:21" x14ac:dyDescent="0.2">
      <c r="A23" t="s">
        <v>48</v>
      </c>
      <c r="B23" t="s">
        <v>50</v>
      </c>
      <c r="C23" s="8">
        <v>57722.53181</v>
      </c>
      <c r="D23" s="8">
        <v>8.0000000000000004E-4</v>
      </c>
      <c r="E23">
        <f>+(C23-C$7)/C$8</f>
        <v>18304.189304544314</v>
      </c>
      <c r="F23">
        <f>ROUND(2*E23,0)/2</f>
        <v>18304</v>
      </c>
      <c r="G23">
        <f>+C23-(C$7+F23*C$8)</f>
        <v>6.4089999999850988E-2</v>
      </c>
      <c r="K23">
        <f>+G23</f>
        <v>6.4089999999850988E-2</v>
      </c>
      <c r="O23">
        <f ca="1">+C$11+C$12*$F23</f>
        <v>6.7694625351731152E-2</v>
      </c>
      <c r="Q23" s="2">
        <f>+C23-15018.5</f>
        <v>42704.03181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2024-01-15T06:53:16Z</dcterms:modified>
</cp:coreProperties>
</file>