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25D70067-401C-4948-AC42-D91FE688242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/>
  <c r="G27" i="1"/>
  <c r="K27" i="1"/>
  <c r="E26" i="1"/>
  <c r="F26" i="1"/>
  <c r="G26" i="1"/>
  <c r="K26" i="1"/>
  <c r="E22" i="1"/>
  <c r="F22" i="1"/>
  <c r="G22" i="1"/>
  <c r="K22" i="1"/>
  <c r="E23" i="1"/>
  <c r="F23" i="1"/>
  <c r="G23" i="1"/>
  <c r="J23" i="1"/>
  <c r="E24" i="1"/>
  <c r="F24" i="1"/>
  <c r="G24" i="1"/>
  <c r="J24" i="1"/>
  <c r="E25" i="1"/>
  <c r="F25" i="1"/>
  <c r="G25" i="1"/>
  <c r="K25" i="1"/>
  <c r="Q27" i="1"/>
  <c r="Q26" i="1"/>
  <c r="D9" i="1"/>
  <c r="C9" i="1"/>
  <c r="Q25" i="1"/>
  <c r="Q23" i="1"/>
  <c r="Q24" i="1"/>
  <c r="Q22" i="1"/>
  <c r="C21" i="1"/>
  <c r="E21" i="1"/>
  <c r="F21" i="1"/>
  <c r="G21" i="1"/>
  <c r="F16" i="1"/>
  <c r="F17" i="1" s="1"/>
  <c r="C17" i="1"/>
  <c r="Q21" i="1"/>
  <c r="I21" i="1"/>
  <c r="C11" i="1"/>
  <c r="C12" i="1"/>
  <c r="C16" i="1" l="1"/>
  <c r="D18" i="1" s="1"/>
  <c r="C15" i="1"/>
  <c r="O22" i="1"/>
  <c r="O26" i="1"/>
  <c r="O24" i="1"/>
  <c r="O27" i="1"/>
  <c r="O25" i="1"/>
  <c r="O21" i="1"/>
  <c r="O23" i="1"/>
  <c r="C18" i="1" l="1"/>
  <c r="F18" i="1"/>
  <c r="F19" i="1" s="1"/>
</calcChain>
</file>

<file path=xl/sharedStrings.xml><?xml version="1.0" encoding="utf-8"?>
<sst xmlns="http://schemas.openxmlformats.org/spreadsheetml/2006/main" count="61" uniqueCount="51">
  <si>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</si>
  <si>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</si>
  <si>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</si>
  <si>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</si>
  <si>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</si>
  <si>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</si>
  <si>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</si>
  <si>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</si>
  <si>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</si>
  <si>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</si>
  <si>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</si>
  <si>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</si>
  <si>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</si>
  <si>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</si>
  <si>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</si>
  <si>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</si>
  <si>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</si>
  <si>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</si>
  <si>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</si>
  <si>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</si>
  <si>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</si>
  <si>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</si>
  <si>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</si>
  <si>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</si>
  <si>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</si>
  <si>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</si>
  <si>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</si>
  <si>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</si>
  <si>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</si>
  <si>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</si>
  <si>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</si>
  <si>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</si>
  <si>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</si>
  <si>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</si>
  <si>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</si>
  <si>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</si>
  <si>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</si>
  <si>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</si>
  <si>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</si>
  <si>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</si>
  <si>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</si>
  <si>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</si>
  <si>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V0466 Cam / GSC 4367-1331</t>
  </si>
  <si>
    <t>EW</t>
  </si>
  <si>
    <t>IBVS 6042</t>
  </si>
  <si>
    <t>II:</t>
  </si>
  <si>
    <t>IBVS 6118</t>
  </si>
  <si>
    <t>I</t>
  </si>
  <si>
    <t>vis</t>
  </si>
  <si>
    <t>OEJV 0179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</si>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</sst>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21" fillId="0" borderId="0"/>
    <xf numFmtId="0" fontId="21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5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8" fillId="24" borderId="0" xfId="0" applyFont="1" applyFill="1" applyAlignment="1"/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/>
    <xf numFmtId="0" fontId="15" fillId="0" borderId="0" xfId="42" applyFont="1"/>
    <xf numFmtId="0" fontId="15" fillId="0" borderId="0" xfId="42" applyFont="1" applyAlignment="1">
      <alignment horizontal="center"/>
    </xf>
    <xf numFmtId="0" fontId="15" fillId="0" borderId="0" xfId="42" applyFont="1" applyAlignment="1">
      <alignment horizontal="left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V0466 Cam - O-C Diagr.</a:t>
            </a:r>
          </a:p>
        </c:rich>
      </c:tx>
      <c:layout>
        <c:manualLayout>
          <c:xMode val="edge"/>
          <c:yMode val="edge"/>
          <c:x val="0.3639097744360902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1.6000000000000001E-3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1.6000000000000001E-3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11872</c:v>
                </c:pt>
                <c:pt idx="2">
                  <c:v>12823.5</c:v>
                </c:pt>
                <c:pt idx="3">
                  <c:v>12824</c:v>
                </c:pt>
                <c:pt idx="4">
                  <c:v>14429.5</c:v>
                </c:pt>
                <c:pt idx="5">
                  <c:v>14701.5</c:v>
                </c:pt>
                <c:pt idx="6">
                  <c:v>16412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D3-4A72-A4DB-2E1047F6CB6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1.6000000000000001E-3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1.6000000000000001E-3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11872</c:v>
                </c:pt>
                <c:pt idx="2">
                  <c:v>12823.5</c:v>
                </c:pt>
                <c:pt idx="3">
                  <c:v>12824</c:v>
                </c:pt>
                <c:pt idx="4">
                  <c:v>14429.5</c:v>
                </c:pt>
                <c:pt idx="5">
                  <c:v>14701.5</c:v>
                </c:pt>
                <c:pt idx="6">
                  <c:v>16412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D3-4A72-A4DB-2E1047F6CB6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1.6000000000000001E-3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1.6000000000000001E-3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11872</c:v>
                </c:pt>
                <c:pt idx="2">
                  <c:v>12823.5</c:v>
                </c:pt>
                <c:pt idx="3">
                  <c:v>12824</c:v>
                </c:pt>
                <c:pt idx="4">
                  <c:v>14429.5</c:v>
                </c:pt>
                <c:pt idx="5">
                  <c:v>14701.5</c:v>
                </c:pt>
                <c:pt idx="6">
                  <c:v>16412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0.18470249999518273</c:v>
                </c:pt>
                <c:pt idx="3">
                  <c:v>0.18395999999484047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D3-4A72-A4DB-2E1047F6CB6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1.6000000000000001E-3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1.6000000000000001E-3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11872</c:v>
                </c:pt>
                <c:pt idx="2">
                  <c:v>12823.5</c:v>
                </c:pt>
                <c:pt idx="3">
                  <c:v>12824</c:v>
                </c:pt>
                <c:pt idx="4">
                  <c:v>14429.5</c:v>
                </c:pt>
                <c:pt idx="5">
                  <c:v>14701.5</c:v>
                </c:pt>
                <c:pt idx="6">
                  <c:v>16412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0.16868000000249594</c:v>
                </c:pt>
                <c:pt idx="4">
                  <c:v>0.21295249999820953</c:v>
                </c:pt>
                <c:pt idx="5">
                  <c:v>0.2172225001413608</c:v>
                </c:pt>
                <c:pt idx="6">
                  <c:v>0.24677000013616635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D3-4A72-A4DB-2E1047F6CB6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1.6000000000000001E-3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1.6000000000000001E-3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11872</c:v>
                </c:pt>
                <c:pt idx="2">
                  <c:v>12823.5</c:v>
                </c:pt>
                <c:pt idx="3">
                  <c:v>12824</c:v>
                </c:pt>
                <c:pt idx="4">
                  <c:v>14429.5</c:v>
                </c:pt>
                <c:pt idx="5">
                  <c:v>14701.5</c:v>
                </c:pt>
                <c:pt idx="6">
                  <c:v>16412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AD3-4A72-A4DB-2E1047F6CB6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1.6000000000000001E-3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1.6000000000000001E-3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11872</c:v>
                </c:pt>
                <c:pt idx="2">
                  <c:v>12823.5</c:v>
                </c:pt>
                <c:pt idx="3">
                  <c:v>12824</c:v>
                </c:pt>
                <c:pt idx="4">
                  <c:v>14429.5</c:v>
                </c:pt>
                <c:pt idx="5">
                  <c:v>14701.5</c:v>
                </c:pt>
                <c:pt idx="6">
                  <c:v>16412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AD3-4A72-A4DB-2E1047F6CB6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1.6000000000000001E-3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1.6000000000000001E-3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11872</c:v>
                </c:pt>
                <c:pt idx="2">
                  <c:v>12823.5</c:v>
                </c:pt>
                <c:pt idx="3">
                  <c:v>12824</c:v>
                </c:pt>
                <c:pt idx="4">
                  <c:v>14429.5</c:v>
                </c:pt>
                <c:pt idx="5">
                  <c:v>14701.5</c:v>
                </c:pt>
                <c:pt idx="6">
                  <c:v>16412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AD3-4A72-A4DB-2E1047F6CB6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11872</c:v>
                </c:pt>
                <c:pt idx="2">
                  <c:v>12823.5</c:v>
                </c:pt>
                <c:pt idx="3">
                  <c:v>12824</c:v>
                </c:pt>
                <c:pt idx="4">
                  <c:v>14429.5</c:v>
                </c:pt>
                <c:pt idx="5">
                  <c:v>14701.5</c:v>
                </c:pt>
                <c:pt idx="6">
                  <c:v>16412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-3.728405916414948E-2</c:v>
                </c:pt>
                <c:pt idx="1">
                  <c:v>0.16824598514664577</c:v>
                </c:pt>
                <c:pt idx="2">
                  <c:v>0.18471851186175034</c:v>
                </c:pt>
                <c:pt idx="3">
                  <c:v>0.18472716794515293</c:v>
                </c:pt>
                <c:pt idx="4">
                  <c:v>0.21252185175082861</c:v>
                </c:pt>
                <c:pt idx="5">
                  <c:v>0.21723076112183068</c:v>
                </c:pt>
                <c:pt idx="6">
                  <c:v>0.24684322244204757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AD3-4A72-A4DB-2E1047F6CB6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11872</c:v>
                </c:pt>
                <c:pt idx="2">
                  <c:v>12823.5</c:v>
                </c:pt>
                <c:pt idx="3">
                  <c:v>12824</c:v>
                </c:pt>
                <c:pt idx="4">
                  <c:v>14429.5</c:v>
                </c:pt>
                <c:pt idx="5">
                  <c:v>14701.5</c:v>
                </c:pt>
                <c:pt idx="6">
                  <c:v>16412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AD3-4A72-A4DB-2E1047F6C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260992"/>
        <c:axId val="1"/>
      </c:scatterChart>
      <c:valAx>
        <c:axId val="577260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72609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D102D30-C11C-A635-E736-5FE2339B48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42</v>
      </c>
    </row>
    <row r="2" spans="1:6" x14ac:dyDescent="0.2">
      <c r="A2" t="s">
        <v>26</v>
      </c>
      <c r="B2" t="s">
        <v>43</v>
      </c>
      <c r="C2" s="3"/>
      <c r="D2" s="3"/>
    </row>
    <row r="3" spans="1:6" ht="13.5" thickBot="1" x14ac:dyDescent="0.25"/>
    <row r="4" spans="1:6" ht="14.25" thickTop="1" thickBot="1" x14ac:dyDescent="0.25">
      <c r="A4" s="5" t="s">
        <v>3</v>
      </c>
      <c r="C4" s="27" t="s">
        <v>40</v>
      </c>
      <c r="D4" s="28" t="s">
        <v>40</v>
      </c>
    </row>
    <row r="5" spans="1:6" ht="13.5" thickTop="1" x14ac:dyDescent="0.2">
      <c r="A5" s="9" t="s">
        <v>31</v>
      </c>
      <c r="B5" s="10"/>
      <c r="C5" s="11">
        <v>-9.5</v>
      </c>
      <c r="D5" s="10" t="s">
        <v>32</v>
      </c>
    </row>
    <row r="6" spans="1:6" x14ac:dyDescent="0.2">
      <c r="A6" s="5" t="s">
        <v>4</v>
      </c>
    </row>
    <row r="7" spans="1:6" x14ac:dyDescent="0.2">
      <c r="A7" t="s">
        <v>5</v>
      </c>
      <c r="C7" s="44">
        <v>51526.23</v>
      </c>
      <c r="D7" s="29" t="s">
        <v>41</v>
      </c>
    </row>
    <row r="8" spans="1:6" x14ac:dyDescent="0.2">
      <c r="A8" t="s">
        <v>6</v>
      </c>
      <c r="C8" s="44">
        <v>0.39988499999999999</v>
      </c>
      <c r="D8" s="29" t="s">
        <v>41</v>
      </c>
    </row>
    <row r="9" spans="1:6" x14ac:dyDescent="0.2">
      <c r="A9" s="24" t="s">
        <v>35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22</v>
      </c>
      <c r="D10" s="4" t="s">
        <v>23</v>
      </c>
      <c r="E10" s="10"/>
    </row>
    <row r="11" spans="1:6" x14ac:dyDescent="0.2">
      <c r="A11" s="10" t="s">
        <v>18</v>
      </c>
      <c r="B11" s="10"/>
      <c r="C11" s="21">
        <f ca="1">INTERCEPT(INDIRECT($D$9):G992,INDIRECT($C$9):F992)</f>
        <v>-3.728405916414948E-2</v>
      </c>
      <c r="D11" s="3"/>
      <c r="E11" s="10"/>
    </row>
    <row r="12" spans="1:6" x14ac:dyDescent="0.2">
      <c r="A12" s="10" t="s">
        <v>19</v>
      </c>
      <c r="B12" s="10"/>
      <c r="C12" s="21">
        <f ca="1">SLOPE(INDIRECT($D$9):G992,INDIRECT($C$9):F992)</f>
        <v>1.7312166805154585E-5</v>
      </c>
      <c r="D12" s="3"/>
      <c r="E12" s="10"/>
    </row>
    <row r="13" spans="1:6" x14ac:dyDescent="0.2">
      <c r="A13" s="10" t="s">
        <v>21</v>
      </c>
      <c r="B13" s="10"/>
      <c r="C13" s="3" t="s">
        <v>16</v>
      </c>
    </row>
    <row r="14" spans="1:6" x14ac:dyDescent="0.2">
      <c r="A14" s="10"/>
      <c r="B14" s="10"/>
      <c r="C14" s="10"/>
    </row>
    <row r="15" spans="1:6" x14ac:dyDescent="0.2">
      <c r="A15" s="12" t="s">
        <v>20</v>
      </c>
      <c r="B15" s="10"/>
      <c r="C15" s="13">
        <f ca="1">(C7+C11)+(C8+C12)*INT(MAX(F21:F3533))</f>
        <v>58089.38946322244</v>
      </c>
      <c r="E15" s="14" t="s">
        <v>37</v>
      </c>
      <c r="F15" s="11">
        <v>1</v>
      </c>
    </row>
    <row r="16" spans="1:6" x14ac:dyDescent="0.2">
      <c r="A16" s="16" t="s">
        <v>7</v>
      </c>
      <c r="B16" s="10"/>
      <c r="C16" s="17">
        <f ca="1">+C8+C12</f>
        <v>0.39990231216680516</v>
      </c>
      <c r="E16" s="14" t="s">
        <v>33</v>
      </c>
      <c r="F16" s="15">
        <f ca="1">NOW()+15018.5+$C$5/24</f>
        <v>60324.830468981476</v>
      </c>
    </row>
    <row r="17" spans="1:21" ht="13.5" thickBot="1" x14ac:dyDescent="0.25">
      <c r="A17" s="14" t="s">
        <v>30</v>
      </c>
      <c r="B17" s="10"/>
      <c r="C17" s="10">
        <f>COUNT(C21:C2191)</f>
        <v>7</v>
      </c>
      <c r="E17" s="14" t="s">
        <v>38</v>
      </c>
      <c r="F17" s="15">
        <f ca="1">ROUND(2*(F16-$C$7)/$C$8,0)/2+F15</f>
        <v>22004</v>
      </c>
    </row>
    <row r="18" spans="1:21" ht="14.25" thickTop="1" thickBot="1" x14ac:dyDescent="0.25">
      <c r="A18" s="16" t="s">
        <v>8</v>
      </c>
      <c r="B18" s="10"/>
      <c r="C18" s="19">
        <f ca="1">+C15</f>
        <v>58089.38946322244</v>
      </c>
      <c r="D18" s="20">
        <f ca="1">+C16</f>
        <v>0.39990231216680516</v>
      </c>
      <c r="E18" s="14" t="s">
        <v>39</v>
      </c>
      <c r="F18" s="23">
        <f ca="1">ROUND(2*(F16-$C$15)/$C$16,0)/2+F15</f>
        <v>5591</v>
      </c>
    </row>
    <row r="19" spans="1:21" ht="13.5" thickTop="1" x14ac:dyDescent="0.2">
      <c r="E19" s="14" t="s">
        <v>34</v>
      </c>
      <c r="F19" s="18">
        <f ca="1">+$C$15+$C$16*F18-15018.5-$C$5/24</f>
        <v>45307.139123880384</v>
      </c>
    </row>
    <row r="20" spans="1:21" ht="13.5" thickBot="1" x14ac:dyDescent="0.25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2</v>
      </c>
      <c r="I20" s="7" t="s">
        <v>48</v>
      </c>
      <c r="J20" s="7" t="s">
        <v>0</v>
      </c>
      <c r="K20" s="7" t="s">
        <v>1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26" t="s">
        <v>36</v>
      </c>
    </row>
    <row r="21" spans="1:21" x14ac:dyDescent="0.2">
      <c r="A21" t="s">
        <v>41</v>
      </c>
      <c r="C21" s="8">
        <f>C7</f>
        <v>51526.23</v>
      </c>
      <c r="D21" s="8" t="s">
        <v>16</v>
      </c>
      <c r="E21">
        <f t="shared" ref="E21:E27" si="0">+(C21-C$7)/C$8</f>
        <v>0</v>
      </c>
      <c r="F21">
        <f>ROUND(2*E21,0)/2</f>
        <v>0</v>
      </c>
      <c r="G21">
        <f t="shared" ref="G21:G27" si="1">+C21-(C$7+F21*C$8)</f>
        <v>0</v>
      </c>
      <c r="I21">
        <f>+G21</f>
        <v>0</v>
      </c>
      <c r="O21">
        <f t="shared" ref="O21:O27" ca="1" si="2">+C$11+C$12*$F21</f>
        <v>-3.728405916414948E-2</v>
      </c>
      <c r="Q21" s="2">
        <f t="shared" ref="Q21:Q27" si="3">+C21-15018.5</f>
        <v>36507.730000000003</v>
      </c>
    </row>
    <row r="22" spans="1:21" x14ac:dyDescent="0.2">
      <c r="A22" s="30" t="s">
        <v>44</v>
      </c>
      <c r="B22" s="31" t="s">
        <v>45</v>
      </c>
      <c r="C22" s="32">
        <v>56273.833400000003</v>
      </c>
      <c r="D22" s="32">
        <v>5.0000000000000001E-4</v>
      </c>
      <c r="E22">
        <f t="shared" si="0"/>
        <v>11872.421821273616</v>
      </c>
      <c r="F22" s="33">
        <f t="shared" ref="F22:F27" si="4">ROUND(2*E22,0)/2-0.5</f>
        <v>11872</v>
      </c>
      <c r="G22">
        <f t="shared" si="1"/>
        <v>0.16868000000249594</v>
      </c>
      <c r="K22">
        <f>+G22</f>
        <v>0.16868000000249594</v>
      </c>
      <c r="O22">
        <f t="shared" ca="1" si="2"/>
        <v>0.16824598514664577</v>
      </c>
      <c r="Q22" s="2">
        <f t="shared" si="3"/>
        <v>41255.333400000003</v>
      </c>
    </row>
    <row r="23" spans="1:21" x14ac:dyDescent="0.2">
      <c r="A23" s="34" t="s">
        <v>46</v>
      </c>
      <c r="B23" s="35" t="s">
        <v>47</v>
      </c>
      <c r="C23" s="32">
        <v>56654.34</v>
      </c>
      <c r="D23" s="36">
        <v>6.9999999999999999E-4</v>
      </c>
      <c r="E23" s="37">
        <f t="shared" si="0"/>
        <v>12823.961889043083</v>
      </c>
      <c r="F23" s="33">
        <f t="shared" si="4"/>
        <v>12823.5</v>
      </c>
      <c r="G23">
        <f t="shared" si="1"/>
        <v>0.18470249999518273</v>
      </c>
      <c r="J23">
        <f>+G23</f>
        <v>0.18470249999518273</v>
      </c>
      <c r="O23">
        <f t="shared" ca="1" si="2"/>
        <v>0.18471851186175034</v>
      </c>
      <c r="Q23" s="2">
        <f t="shared" si="3"/>
        <v>41635.839999999997</v>
      </c>
    </row>
    <row r="24" spans="1:21" x14ac:dyDescent="0.2">
      <c r="A24" s="34" t="s">
        <v>46</v>
      </c>
      <c r="B24" s="35" t="s">
        <v>47</v>
      </c>
      <c r="C24" s="32">
        <v>56654.539199999999</v>
      </c>
      <c r="D24" s="36">
        <v>1.6000000000000001E-3</v>
      </c>
      <c r="E24" s="37">
        <f t="shared" si="0"/>
        <v>12824.460032259265</v>
      </c>
      <c r="F24" s="33">
        <f t="shared" si="4"/>
        <v>12824</v>
      </c>
      <c r="G24">
        <f t="shared" si="1"/>
        <v>0.18395999999484047</v>
      </c>
      <c r="J24">
        <f>+G24</f>
        <v>0.18395999999484047</v>
      </c>
      <c r="O24">
        <f t="shared" ca="1" si="2"/>
        <v>0.18472716794515293</v>
      </c>
      <c r="Q24" s="2">
        <f t="shared" si="3"/>
        <v>41636.039199999999</v>
      </c>
    </row>
    <row r="25" spans="1:21" x14ac:dyDescent="0.2">
      <c r="A25" s="38" t="s">
        <v>49</v>
      </c>
      <c r="B25" s="39" t="s">
        <v>47</v>
      </c>
      <c r="C25" s="40">
        <v>57296.583559999999</v>
      </c>
      <c r="D25" s="40">
        <v>8.0000000000000004E-4</v>
      </c>
      <c r="E25" s="37">
        <f t="shared" si="0"/>
        <v>14430.032534353617</v>
      </c>
      <c r="F25" s="33">
        <f t="shared" si="4"/>
        <v>14429.5</v>
      </c>
      <c r="G25">
        <f t="shared" si="1"/>
        <v>0.21295249999820953</v>
      </c>
      <c r="K25">
        <f>+G25</f>
        <v>0.21295249999820953</v>
      </c>
      <c r="O25">
        <f t="shared" ca="1" si="2"/>
        <v>0.21252185175082861</v>
      </c>
      <c r="Q25" s="2">
        <f t="shared" si="3"/>
        <v>42278.083559999999</v>
      </c>
    </row>
    <row r="26" spans="1:21" x14ac:dyDescent="0.2">
      <c r="A26" s="41" t="s">
        <v>50</v>
      </c>
      <c r="B26" s="42" t="s">
        <v>47</v>
      </c>
      <c r="C26" s="43">
        <v>57405.356550000142</v>
      </c>
      <c r="D26" s="43">
        <v>5.0000000000000001E-4</v>
      </c>
      <c r="E26" s="37">
        <f t="shared" si="0"/>
        <v>14702.04321242392</v>
      </c>
      <c r="F26" s="33">
        <f t="shared" si="4"/>
        <v>14701.5</v>
      </c>
      <c r="G26">
        <f t="shared" si="1"/>
        <v>0.2172225001413608</v>
      </c>
      <c r="K26">
        <f>+G26</f>
        <v>0.2172225001413608</v>
      </c>
      <c r="O26">
        <f t="shared" ca="1" si="2"/>
        <v>0.21723076112183068</v>
      </c>
      <c r="Q26" s="2">
        <f t="shared" si="3"/>
        <v>42386.856550000142</v>
      </c>
    </row>
    <row r="27" spans="1:21" x14ac:dyDescent="0.2">
      <c r="A27" s="41" t="s">
        <v>50</v>
      </c>
      <c r="B27" s="42" t="s">
        <v>47</v>
      </c>
      <c r="C27" s="43">
        <v>58089.389390000142</v>
      </c>
      <c r="D27" s="43">
        <v>2.9999999999999997E-4</v>
      </c>
      <c r="E27" s="37">
        <f t="shared" si="0"/>
        <v>16412.617102417295</v>
      </c>
      <c r="F27" s="33">
        <f t="shared" si="4"/>
        <v>16412</v>
      </c>
      <c r="G27">
        <f t="shared" si="1"/>
        <v>0.24677000013616635</v>
      </c>
      <c r="K27">
        <f>+G27</f>
        <v>0.24677000013616635</v>
      </c>
      <c r="O27">
        <f t="shared" ca="1" si="2"/>
        <v>0.24684322244204757</v>
      </c>
      <c r="Q27" s="2">
        <f t="shared" si="3"/>
        <v>43070.889390000142</v>
      </c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6:D27" name="Range1"/>
  </protectedRanges>
  <phoneticPr fontId="7" type="noConversion"/>
  <hyperlinks>
    <hyperlink ref="H2544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2024-01-15T06:55:52Z</dcterms:modified>
</cp:coreProperties>
</file>