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B75D12E-F031-4A5D-9DE1-2EA59BEEBB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5" i="1" l="1"/>
  <c r="F55" i="1" s="1"/>
  <c r="G55" i="1" s="1"/>
  <c r="K55" i="1" s="1"/>
  <c r="Q55" i="1"/>
  <c r="E54" i="1"/>
  <c r="F54" i="1"/>
  <c r="G54" i="1" s="1"/>
  <c r="K54" i="1" s="1"/>
  <c r="Q54" i="1"/>
  <c r="E53" i="1"/>
  <c r="F53" i="1" s="1"/>
  <c r="G53" i="1" s="1"/>
  <c r="K53" i="1" s="1"/>
  <c r="Q53" i="1"/>
  <c r="E44" i="1"/>
  <c r="F44" i="1" s="1"/>
  <c r="G44" i="1" s="1"/>
  <c r="K44" i="1" s="1"/>
  <c r="Q44" i="1"/>
  <c r="E46" i="1"/>
  <c r="F46" i="1"/>
  <c r="G46" i="1" s="1"/>
  <c r="K46" i="1" s="1"/>
  <c r="Q46" i="1"/>
  <c r="E49" i="1"/>
  <c r="F49" i="1"/>
  <c r="G49" i="1"/>
  <c r="K49" i="1" s="1"/>
  <c r="Q49" i="1"/>
  <c r="E50" i="1"/>
  <c r="F50" i="1"/>
  <c r="G50" i="1" s="1"/>
  <c r="K50" i="1" s="1"/>
  <c r="Q50" i="1"/>
  <c r="E51" i="1"/>
  <c r="F51" i="1"/>
  <c r="G51" i="1" s="1"/>
  <c r="K51" i="1" s="1"/>
  <c r="Q51" i="1"/>
  <c r="E52" i="1"/>
  <c r="F52" i="1" s="1"/>
  <c r="G52" i="1" s="1"/>
  <c r="K52" i="1" s="1"/>
  <c r="Q52" i="1"/>
  <c r="E45" i="1"/>
  <c r="F45" i="1"/>
  <c r="G45" i="1" s="1"/>
  <c r="K45" i="1" s="1"/>
  <c r="E47" i="1"/>
  <c r="F47" i="1" s="1"/>
  <c r="G47" i="1" s="1"/>
  <c r="K47" i="1" s="1"/>
  <c r="E48" i="1"/>
  <c r="F48" i="1"/>
  <c r="G48" i="1" s="1"/>
  <c r="K48" i="1" s="1"/>
  <c r="E39" i="1"/>
  <c r="F39" i="1" s="1"/>
  <c r="G39" i="1" s="1"/>
  <c r="K39" i="1" s="1"/>
  <c r="E40" i="1"/>
  <c r="F40" i="1"/>
  <c r="G40" i="1" s="1"/>
  <c r="K40" i="1" s="1"/>
  <c r="E41" i="1"/>
  <c r="F41" i="1" s="1"/>
  <c r="G41" i="1" s="1"/>
  <c r="K41" i="1" s="1"/>
  <c r="E42" i="1"/>
  <c r="F42" i="1"/>
  <c r="G42" i="1" s="1"/>
  <c r="K42" i="1" s="1"/>
  <c r="E35" i="1"/>
  <c r="F35" i="1" s="1"/>
  <c r="G35" i="1" s="1"/>
  <c r="K35" i="1" s="1"/>
  <c r="E36" i="1"/>
  <c r="F36" i="1"/>
  <c r="G36" i="1"/>
  <c r="K36" i="1" s="1"/>
  <c r="E37" i="1"/>
  <c r="F37" i="1"/>
  <c r="G37" i="1" s="1"/>
  <c r="K37" i="1" s="1"/>
  <c r="E38" i="1"/>
  <c r="F38" i="1"/>
  <c r="G38" i="1"/>
  <c r="K38" i="1" s="1"/>
  <c r="E43" i="1"/>
  <c r="F43" i="1"/>
  <c r="G43" i="1" s="1"/>
  <c r="K43" i="1" s="1"/>
  <c r="Q45" i="1"/>
  <c r="Q47" i="1"/>
  <c r="Q48" i="1"/>
  <c r="Q39" i="1"/>
  <c r="Q40" i="1"/>
  <c r="Q41" i="1"/>
  <c r="Q42" i="1"/>
  <c r="Q37" i="1"/>
  <c r="Q38" i="1"/>
  <c r="D9" i="1"/>
  <c r="C9" i="1"/>
  <c r="Q43" i="1"/>
  <c r="E23" i="1"/>
  <c r="F23" i="1"/>
  <c r="G23" i="1" s="1"/>
  <c r="K23" i="1" s="1"/>
  <c r="E24" i="1"/>
  <c r="F24" i="1"/>
  <c r="G24" i="1"/>
  <c r="K24" i="1" s="1"/>
  <c r="E25" i="1"/>
  <c r="F25" i="1"/>
  <c r="G25" i="1" s="1"/>
  <c r="J25" i="1" s="1"/>
  <c r="E26" i="1"/>
  <c r="F26" i="1"/>
  <c r="G26" i="1"/>
  <c r="K26" i="1" s="1"/>
  <c r="E27" i="1"/>
  <c r="F27" i="1"/>
  <c r="G27" i="1" s="1"/>
  <c r="K27" i="1" s="1"/>
  <c r="E28" i="1"/>
  <c r="F28" i="1"/>
  <c r="G28" i="1"/>
  <c r="K28" i="1" s="1"/>
  <c r="E29" i="1"/>
  <c r="F29" i="1"/>
  <c r="G29" i="1" s="1"/>
  <c r="K29" i="1" s="1"/>
  <c r="E30" i="1"/>
  <c r="F30" i="1"/>
  <c r="G30" i="1"/>
  <c r="K30" i="1" s="1"/>
  <c r="E31" i="1"/>
  <c r="F31" i="1"/>
  <c r="G31" i="1" s="1"/>
  <c r="K31" i="1" s="1"/>
  <c r="E32" i="1"/>
  <c r="F32" i="1"/>
  <c r="G32" i="1"/>
  <c r="K32" i="1" s="1"/>
  <c r="E33" i="1"/>
  <c r="F33" i="1"/>
  <c r="G33" i="1" s="1"/>
  <c r="K33" i="1" s="1"/>
  <c r="E34" i="1"/>
  <c r="F34" i="1"/>
  <c r="G34" i="1"/>
  <c r="K34" i="1" s="1"/>
  <c r="Q35" i="1"/>
  <c r="E22" i="1"/>
  <c r="F22" i="1" s="1"/>
  <c r="U22" i="1" s="1"/>
  <c r="Q36" i="1"/>
  <c r="Q25" i="1"/>
  <c r="Q33" i="1"/>
  <c r="Q32" i="1"/>
  <c r="Q31" i="1"/>
  <c r="Q30" i="1"/>
  <c r="Q29" i="1"/>
  <c r="Q28" i="1"/>
  <c r="Q27" i="1"/>
  <c r="Q26" i="1"/>
  <c r="Q24" i="1"/>
  <c r="E21" i="1"/>
  <c r="F21" i="1"/>
  <c r="G21" i="1"/>
  <c r="I21" i="1" s="1"/>
  <c r="Q34" i="1"/>
  <c r="Q23" i="1"/>
  <c r="Q22" i="1"/>
  <c r="F14" i="1"/>
  <c r="C17" i="1"/>
  <c r="Q21" i="1"/>
  <c r="C11" i="1"/>
  <c r="C12" i="1"/>
  <c r="O55" i="1" l="1"/>
  <c r="O54" i="1"/>
  <c r="O53" i="1"/>
  <c r="O49" i="1"/>
  <c r="O50" i="1"/>
  <c r="O46" i="1"/>
  <c r="O52" i="1"/>
  <c r="O44" i="1"/>
  <c r="O51" i="1"/>
  <c r="C16" i="1"/>
  <c r="D18" i="1" s="1"/>
  <c r="O35" i="1"/>
  <c r="O37" i="1"/>
  <c r="O24" i="1"/>
  <c r="O26" i="1"/>
  <c r="O42" i="1"/>
  <c r="O43" i="1"/>
  <c r="O41" i="1"/>
  <c r="O23" i="1"/>
  <c r="O29" i="1"/>
  <c r="O36" i="1"/>
  <c r="C15" i="1"/>
  <c r="O33" i="1"/>
  <c r="O47" i="1"/>
  <c r="O48" i="1"/>
  <c r="O40" i="1"/>
  <c r="O34" i="1"/>
  <c r="O38" i="1"/>
  <c r="O22" i="1"/>
  <c r="O31" i="1"/>
  <c r="O45" i="1"/>
  <c r="O32" i="1"/>
  <c r="O21" i="1"/>
  <c r="O25" i="1"/>
  <c r="O30" i="1"/>
  <c r="O39" i="1"/>
  <c r="O28" i="1"/>
  <c r="O27" i="1"/>
  <c r="F1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<sst xmlns="http://schemas.openxmlformats.org/spreadsheetml/2006/main" count="119" uniqueCount="69">
  <si>
    <t>VSB-063</t>
  </si>
  <si>
    <t>BAD?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</si>
  <si>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</si>
  <si>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</si>
  <si>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</si>
  <si>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</si>
  <si>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</si>
  <si>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</si>
  <si>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</si>
  <si>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</si>
  <si>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</si>
  <si>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</si>
  <si>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</si>
  <si>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</si>
  <si>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</si>
  <si>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</si>
  <si>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</si>
  <si>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</si>
  <si>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</si>
  <si>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</si>
  <si>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</si>
  <si>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</si>
  <si>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</si>
  <si>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</si>
  <si>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</si>
  <si>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</si>
  <si>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</si>
  <si>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</si>
  <si>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</si>
  <si>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</si>
  <si>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</si>
  <si>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</si>
  <si>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</si>
  <si>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</si>
  <si>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</si>
  <si>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</si>
  <si>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</si>
  <si>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</si>
  <si>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</si>
  <si>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Add cycle</t>
  </si>
  <si>
    <t>Old Cycle</t>
  </si>
  <si>
    <t>GCVS 4</t>
  </si>
  <si>
    <t>V0474 Cam / GSC 4360-1210</t>
  </si>
  <si>
    <t>G4360-1210</t>
  </si>
  <si>
    <t xml:space="preserve">EW        </t>
  </si>
  <si>
    <t>OEJV 0142</t>
  </si>
  <si>
    <t>I</t>
  </si>
  <si>
    <t>IBVS 6029</t>
  </si>
  <si>
    <t>IBVS 6075</t>
  </si>
  <si>
    <t>OEJV 0160</t>
  </si>
  <si>
    <t>II</t>
  </si>
  <si>
    <t>IBVS 6092</t>
  </si>
  <si>
    <t>IBVS 6118</t>
  </si>
  <si>
    <t>Period checked by ToMcat 2015-02-04</t>
  </si>
  <si>
    <t>IBVS 6195</t>
  </si>
  <si>
    <t>vis</t>
  </si>
  <si>
    <t>Rc</t>
  </si>
  <si>
    <t>IBVS 6262</t>
  </si>
  <si>
    <t>OEJV 0210</t>
  </si>
  <si>
    <t>OEJV 0211</t>
  </si>
  <si>
    <t>IBVS, 63, 6262</t>
  </si>
  <si>
    <t>JBAV, 60</t>
  </si>
  <si>
    <t>JBAV, 76</t>
  </si>
  <si>
    <t>OEJV 234</t>
  </si>
  <si>
    <t>OEJV 250</t>
  </si>
  <si>
    <t>Next ToM-P</t>
  </si>
  <si>
    <t>Next ToM-S</t>
  </si>
  <si>
    <t xml:space="preserve">Mag </t>
  </si>
  <si>
    <t>11.0-11.5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</si>
</sst>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5" fillId="0" borderId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5" fillId="0" borderId="0" xfId="41" applyFont="1" applyAlignment="1">
      <alignment vertical="center" wrapText="1"/>
    </xf>
    <xf numFmtId="0" fontId="15" fillId="0" borderId="0" xfId="41" applyFont="1" applyAlignment="1">
      <alignment horizontal="center" vertical="center" wrapText="1"/>
    </xf>
    <xf numFmtId="0" fontId="15" fillId="0" borderId="0" xfId="41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5" fillId="0" borderId="0" xfId="42" applyFont="1" applyAlignment="1">
      <alignment horizontal="left" vertical="center"/>
    </xf>
    <xf numFmtId="0" fontId="15" fillId="0" borderId="0" xfId="42" applyFont="1" applyAlignment="1">
      <alignment horizontal="center" vertical="center"/>
    </xf>
    <xf numFmtId="0" fontId="33" fillId="0" borderId="0" xfId="41" applyFont="1" applyAlignment="1">
      <alignment vertical="center"/>
    </xf>
    <xf numFmtId="0" fontId="33" fillId="0" borderId="0" xfId="41" applyFont="1" applyAlignment="1">
      <alignment horizontal="center" vertical="center"/>
    </xf>
    <xf numFmtId="0" fontId="33" fillId="0" borderId="0" xfId="41" applyFont="1" applyAlignment="1">
      <alignment horizontal="left" vertical="center"/>
    </xf>
    <xf numFmtId="165" fontId="33" fillId="0" borderId="0" xfId="41" applyNumberFormat="1" applyFont="1" applyAlignment="1">
      <alignment horizontal="left" vertical="center"/>
    </xf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165" fontId="34" fillId="0" borderId="0" xfId="0" applyNumberFormat="1" applyFont="1" applyAlignment="1" applyProtection="1">
      <alignment horizontal="left" vertical="center" wrapText="1"/>
      <protection locked="0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5" fillId="24" borderId="13" xfId="0" applyFont="1" applyFill="1" applyBorder="1" applyAlignment="1">
      <alignment horizontal="right" vertical="center"/>
    </xf>
    <xf numFmtId="0" fontId="5" fillId="24" borderId="14" xfId="0" applyFont="1" applyFill="1" applyBorder="1" applyAlignment="1">
      <alignment horizontal="center" vertical="center"/>
    </xf>
    <xf numFmtId="0" fontId="36" fillId="0" borderId="15" xfId="0" applyFont="1" applyBorder="1" applyAlignment="1">
      <alignment horizontal="right" vertical="center"/>
    </xf>
    <xf numFmtId="0" fontId="12" fillId="0" borderId="16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22" fontId="8" fillId="0" borderId="16" xfId="0" applyNumberFormat="1" applyFont="1" applyBorder="1" applyAlignment="1">
      <alignment vertical="center"/>
    </xf>
    <xf numFmtId="22" fontId="37" fillId="0" borderId="17" xfId="0" applyNumberFormat="1" applyFont="1" applyBorder="1" applyAlignment="1">
      <alignment vertical="center"/>
    </xf>
    <xf numFmtId="0" fontId="36" fillId="0" borderId="18" xfId="0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V0474 Cam - O-C Diagr.</a:t>
            </a:r>
          </a:p>
        </c:rich>
      </c:tx>
      <c:layout>
        <c:manualLayout>
          <c:xMode val="edge"/>
          <c:yMode val="edge"/>
          <c:x val="0.3699248120300752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117667333506626"/>
          <c:w val="0.81954887218045114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1.95E-4</c:v>
                  </c:pt>
                  <c:pt idx="25">
                    <c:v>1.4E-3</c:v>
                  </c:pt>
                  <c:pt idx="26">
                    <c:v>9.2699999999999998E-4</c:v>
                  </c:pt>
                  <c:pt idx="27">
                    <c:v>3.2420000000000001E-3</c:v>
                  </c:pt>
                  <c:pt idx="28">
                    <c:v>1.4E-3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1.4E-3</c:v>
                  </c:pt>
                  <c:pt idx="32">
                    <c:v>2.0999999999999999E-3</c:v>
                  </c:pt>
                  <c:pt idx="33">
                    <c:v>0</c:v>
                  </c:pt>
                  <c:pt idx="34">
                    <c:v>1.2999999999999999E-4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1.95E-4</c:v>
                  </c:pt>
                  <c:pt idx="25">
                    <c:v>1.4E-3</c:v>
                  </c:pt>
                  <c:pt idx="26">
                    <c:v>9.2699999999999998E-4</c:v>
                  </c:pt>
                  <c:pt idx="27">
                    <c:v>3.2420000000000001E-3</c:v>
                  </c:pt>
                  <c:pt idx="28">
                    <c:v>1.4E-3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1.4E-3</c:v>
                  </c:pt>
                  <c:pt idx="32">
                    <c:v>2.0999999999999999E-3</c:v>
                  </c:pt>
                  <c:pt idx="33">
                    <c:v>0</c:v>
                  </c:pt>
                  <c:pt idx="34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12675.5</c:v>
                </c:pt>
                <c:pt idx="2">
                  <c:v>13828</c:v>
                </c:pt>
                <c:pt idx="3">
                  <c:v>13994.5</c:v>
                </c:pt>
                <c:pt idx="4">
                  <c:v>15009.5</c:v>
                </c:pt>
                <c:pt idx="5">
                  <c:v>15174</c:v>
                </c:pt>
                <c:pt idx="6">
                  <c:v>15174</c:v>
                </c:pt>
                <c:pt idx="7">
                  <c:v>15189</c:v>
                </c:pt>
                <c:pt idx="8">
                  <c:v>15189</c:v>
                </c:pt>
                <c:pt idx="9">
                  <c:v>15192</c:v>
                </c:pt>
                <c:pt idx="10">
                  <c:v>15192</c:v>
                </c:pt>
                <c:pt idx="11">
                  <c:v>15207.5</c:v>
                </c:pt>
                <c:pt idx="12">
                  <c:v>15207.5</c:v>
                </c:pt>
                <c:pt idx="13">
                  <c:v>15702.5</c:v>
                </c:pt>
                <c:pt idx="14">
                  <c:v>18184.5</c:v>
                </c:pt>
                <c:pt idx="15">
                  <c:v>19160.5</c:v>
                </c:pt>
                <c:pt idx="16">
                  <c:v>19194.5</c:v>
                </c:pt>
                <c:pt idx="17">
                  <c:v>19195</c:v>
                </c:pt>
                <c:pt idx="18">
                  <c:v>19254.5</c:v>
                </c:pt>
                <c:pt idx="19">
                  <c:v>19254.5</c:v>
                </c:pt>
                <c:pt idx="20">
                  <c:v>19266</c:v>
                </c:pt>
                <c:pt idx="21">
                  <c:v>19266</c:v>
                </c:pt>
                <c:pt idx="22">
                  <c:v>21181</c:v>
                </c:pt>
                <c:pt idx="23">
                  <c:v>21181</c:v>
                </c:pt>
                <c:pt idx="24">
                  <c:v>22709.5</c:v>
                </c:pt>
                <c:pt idx="25">
                  <c:v>23574</c:v>
                </c:pt>
                <c:pt idx="26">
                  <c:v>23595.5</c:v>
                </c:pt>
                <c:pt idx="27">
                  <c:v>23595.5</c:v>
                </c:pt>
                <c:pt idx="28">
                  <c:v>23650</c:v>
                </c:pt>
                <c:pt idx="29">
                  <c:v>23869.5</c:v>
                </c:pt>
                <c:pt idx="30">
                  <c:v>23870</c:v>
                </c:pt>
                <c:pt idx="31">
                  <c:v>24643.5</c:v>
                </c:pt>
                <c:pt idx="32">
                  <c:v>24734.5</c:v>
                </c:pt>
                <c:pt idx="33">
                  <c:v>24937</c:v>
                </c:pt>
                <c:pt idx="34">
                  <c:v>25093.5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EB-4391-84DE-498F0AFE146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1.95E-4</c:v>
                  </c:pt>
                  <c:pt idx="25">
                    <c:v>1.4E-3</c:v>
                  </c:pt>
                  <c:pt idx="26">
                    <c:v>9.2699999999999998E-4</c:v>
                  </c:pt>
                  <c:pt idx="27">
                    <c:v>3.2420000000000001E-3</c:v>
                  </c:pt>
                  <c:pt idx="28">
                    <c:v>1.4E-3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1.4E-3</c:v>
                  </c:pt>
                  <c:pt idx="32">
                    <c:v>2.0999999999999999E-3</c:v>
                  </c:pt>
                  <c:pt idx="33">
                    <c:v>0</c:v>
                  </c:pt>
                  <c:pt idx="34">
                    <c:v>1.2999999999999999E-4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1.95E-4</c:v>
                  </c:pt>
                  <c:pt idx="25">
                    <c:v>1.4E-3</c:v>
                  </c:pt>
                  <c:pt idx="26">
                    <c:v>9.2699999999999998E-4</c:v>
                  </c:pt>
                  <c:pt idx="27">
                    <c:v>3.2420000000000001E-3</c:v>
                  </c:pt>
                  <c:pt idx="28">
                    <c:v>1.4E-3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1.4E-3</c:v>
                  </c:pt>
                  <c:pt idx="32">
                    <c:v>2.0999999999999999E-3</c:v>
                  </c:pt>
                  <c:pt idx="33">
                    <c:v>0</c:v>
                  </c:pt>
                  <c:pt idx="34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12675.5</c:v>
                </c:pt>
                <c:pt idx="2">
                  <c:v>13828</c:v>
                </c:pt>
                <c:pt idx="3">
                  <c:v>13994.5</c:v>
                </c:pt>
                <c:pt idx="4">
                  <c:v>15009.5</c:v>
                </c:pt>
                <c:pt idx="5">
                  <c:v>15174</c:v>
                </c:pt>
                <c:pt idx="6">
                  <c:v>15174</c:v>
                </c:pt>
                <c:pt idx="7">
                  <c:v>15189</c:v>
                </c:pt>
                <c:pt idx="8">
                  <c:v>15189</c:v>
                </c:pt>
                <c:pt idx="9">
                  <c:v>15192</c:v>
                </c:pt>
                <c:pt idx="10">
                  <c:v>15192</c:v>
                </c:pt>
                <c:pt idx="11">
                  <c:v>15207.5</c:v>
                </c:pt>
                <c:pt idx="12">
                  <c:v>15207.5</c:v>
                </c:pt>
                <c:pt idx="13">
                  <c:v>15702.5</c:v>
                </c:pt>
                <c:pt idx="14">
                  <c:v>18184.5</c:v>
                </c:pt>
                <c:pt idx="15">
                  <c:v>19160.5</c:v>
                </c:pt>
                <c:pt idx="16">
                  <c:v>19194.5</c:v>
                </c:pt>
                <c:pt idx="17">
                  <c:v>19195</c:v>
                </c:pt>
                <c:pt idx="18">
                  <c:v>19254.5</c:v>
                </c:pt>
                <c:pt idx="19">
                  <c:v>19254.5</c:v>
                </c:pt>
                <c:pt idx="20">
                  <c:v>19266</c:v>
                </c:pt>
                <c:pt idx="21">
                  <c:v>19266</c:v>
                </c:pt>
                <c:pt idx="22">
                  <c:v>21181</c:v>
                </c:pt>
                <c:pt idx="23">
                  <c:v>21181</c:v>
                </c:pt>
                <c:pt idx="24">
                  <c:v>22709.5</c:v>
                </c:pt>
                <c:pt idx="25">
                  <c:v>23574</c:v>
                </c:pt>
                <c:pt idx="26">
                  <c:v>23595.5</c:v>
                </c:pt>
                <c:pt idx="27">
                  <c:v>23595.5</c:v>
                </c:pt>
                <c:pt idx="28">
                  <c:v>23650</c:v>
                </c:pt>
                <c:pt idx="29">
                  <c:v>23869.5</c:v>
                </c:pt>
                <c:pt idx="30">
                  <c:v>23870</c:v>
                </c:pt>
                <c:pt idx="31">
                  <c:v>24643.5</c:v>
                </c:pt>
                <c:pt idx="32">
                  <c:v>24734.5</c:v>
                </c:pt>
                <c:pt idx="33">
                  <c:v>24937</c:v>
                </c:pt>
                <c:pt idx="34">
                  <c:v>25093.5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EB-4391-84DE-498F0AFE146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1.95E-4</c:v>
                  </c:pt>
                  <c:pt idx="25">
                    <c:v>1.4E-3</c:v>
                  </c:pt>
                  <c:pt idx="26">
                    <c:v>9.2699999999999998E-4</c:v>
                  </c:pt>
                  <c:pt idx="27">
                    <c:v>3.2420000000000001E-3</c:v>
                  </c:pt>
                  <c:pt idx="28">
                    <c:v>1.4E-3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1.4E-3</c:v>
                  </c:pt>
                  <c:pt idx="32">
                    <c:v>2.0999999999999999E-3</c:v>
                  </c:pt>
                  <c:pt idx="33">
                    <c:v>0</c:v>
                  </c:pt>
                  <c:pt idx="34">
                    <c:v>1.2999999999999999E-4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1.95E-4</c:v>
                  </c:pt>
                  <c:pt idx="25">
                    <c:v>1.4E-3</c:v>
                  </c:pt>
                  <c:pt idx="26">
                    <c:v>9.2699999999999998E-4</c:v>
                  </c:pt>
                  <c:pt idx="27">
                    <c:v>3.2420000000000001E-3</c:v>
                  </c:pt>
                  <c:pt idx="28">
                    <c:v>1.4E-3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1.4E-3</c:v>
                  </c:pt>
                  <c:pt idx="32">
                    <c:v>2.0999999999999999E-3</c:v>
                  </c:pt>
                  <c:pt idx="33">
                    <c:v>0</c:v>
                  </c:pt>
                  <c:pt idx="34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12675.5</c:v>
                </c:pt>
                <c:pt idx="2">
                  <c:v>13828</c:v>
                </c:pt>
                <c:pt idx="3">
                  <c:v>13994.5</c:v>
                </c:pt>
                <c:pt idx="4">
                  <c:v>15009.5</c:v>
                </c:pt>
                <c:pt idx="5">
                  <c:v>15174</c:v>
                </c:pt>
                <c:pt idx="6">
                  <c:v>15174</c:v>
                </c:pt>
                <c:pt idx="7">
                  <c:v>15189</c:v>
                </c:pt>
                <c:pt idx="8">
                  <c:v>15189</c:v>
                </c:pt>
                <c:pt idx="9">
                  <c:v>15192</c:v>
                </c:pt>
                <c:pt idx="10">
                  <c:v>15192</c:v>
                </c:pt>
                <c:pt idx="11">
                  <c:v>15207.5</c:v>
                </c:pt>
                <c:pt idx="12">
                  <c:v>15207.5</c:v>
                </c:pt>
                <c:pt idx="13">
                  <c:v>15702.5</c:v>
                </c:pt>
                <c:pt idx="14">
                  <c:v>18184.5</c:v>
                </c:pt>
                <c:pt idx="15">
                  <c:v>19160.5</c:v>
                </c:pt>
                <c:pt idx="16">
                  <c:v>19194.5</c:v>
                </c:pt>
                <c:pt idx="17">
                  <c:v>19195</c:v>
                </c:pt>
                <c:pt idx="18">
                  <c:v>19254.5</c:v>
                </c:pt>
                <c:pt idx="19">
                  <c:v>19254.5</c:v>
                </c:pt>
                <c:pt idx="20">
                  <c:v>19266</c:v>
                </c:pt>
                <c:pt idx="21">
                  <c:v>19266</c:v>
                </c:pt>
                <c:pt idx="22">
                  <c:v>21181</c:v>
                </c:pt>
                <c:pt idx="23">
                  <c:v>21181</c:v>
                </c:pt>
                <c:pt idx="24">
                  <c:v>22709.5</c:v>
                </c:pt>
                <c:pt idx="25">
                  <c:v>23574</c:v>
                </c:pt>
                <c:pt idx="26">
                  <c:v>23595.5</c:v>
                </c:pt>
                <c:pt idx="27">
                  <c:v>23595.5</c:v>
                </c:pt>
                <c:pt idx="28">
                  <c:v>23650</c:v>
                </c:pt>
                <c:pt idx="29">
                  <c:v>23869.5</c:v>
                </c:pt>
                <c:pt idx="30">
                  <c:v>23870</c:v>
                </c:pt>
                <c:pt idx="31">
                  <c:v>24643.5</c:v>
                </c:pt>
                <c:pt idx="32">
                  <c:v>24734.5</c:v>
                </c:pt>
                <c:pt idx="33">
                  <c:v>24937</c:v>
                </c:pt>
                <c:pt idx="34">
                  <c:v>25093.5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">
                  <c:v>-9.6649999613873661E-4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EB-4391-84DE-498F0AFE146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trendlineType val="poly"/>
            <c:order val="2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1.95E-4</c:v>
                  </c:pt>
                  <c:pt idx="25">
                    <c:v>1.4E-3</c:v>
                  </c:pt>
                  <c:pt idx="26">
                    <c:v>9.2699999999999998E-4</c:v>
                  </c:pt>
                  <c:pt idx="27">
                    <c:v>3.2420000000000001E-3</c:v>
                  </c:pt>
                  <c:pt idx="28">
                    <c:v>1.4E-3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1.4E-3</c:v>
                  </c:pt>
                  <c:pt idx="32">
                    <c:v>2.0999999999999999E-3</c:v>
                  </c:pt>
                  <c:pt idx="33">
                    <c:v>0</c:v>
                  </c:pt>
                  <c:pt idx="34">
                    <c:v>1.2999999999999999E-4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1.95E-4</c:v>
                  </c:pt>
                  <c:pt idx="25">
                    <c:v>1.4E-3</c:v>
                  </c:pt>
                  <c:pt idx="26">
                    <c:v>9.2699999999999998E-4</c:v>
                  </c:pt>
                  <c:pt idx="27">
                    <c:v>3.2420000000000001E-3</c:v>
                  </c:pt>
                  <c:pt idx="28">
                    <c:v>1.4E-3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1.4E-3</c:v>
                  </c:pt>
                  <c:pt idx="32">
                    <c:v>2.0999999999999999E-3</c:v>
                  </c:pt>
                  <c:pt idx="33">
                    <c:v>0</c:v>
                  </c:pt>
                  <c:pt idx="34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12675.5</c:v>
                </c:pt>
                <c:pt idx="2">
                  <c:v>13828</c:v>
                </c:pt>
                <c:pt idx="3">
                  <c:v>13994.5</c:v>
                </c:pt>
                <c:pt idx="4">
                  <c:v>15009.5</c:v>
                </c:pt>
                <c:pt idx="5">
                  <c:v>15174</c:v>
                </c:pt>
                <c:pt idx="6">
                  <c:v>15174</c:v>
                </c:pt>
                <c:pt idx="7">
                  <c:v>15189</c:v>
                </c:pt>
                <c:pt idx="8">
                  <c:v>15189</c:v>
                </c:pt>
                <c:pt idx="9">
                  <c:v>15192</c:v>
                </c:pt>
                <c:pt idx="10">
                  <c:v>15192</c:v>
                </c:pt>
                <c:pt idx="11">
                  <c:v>15207.5</c:v>
                </c:pt>
                <c:pt idx="12">
                  <c:v>15207.5</c:v>
                </c:pt>
                <c:pt idx="13">
                  <c:v>15702.5</c:v>
                </c:pt>
                <c:pt idx="14">
                  <c:v>18184.5</c:v>
                </c:pt>
                <c:pt idx="15">
                  <c:v>19160.5</c:v>
                </c:pt>
                <c:pt idx="16">
                  <c:v>19194.5</c:v>
                </c:pt>
                <c:pt idx="17">
                  <c:v>19195</c:v>
                </c:pt>
                <c:pt idx="18">
                  <c:v>19254.5</c:v>
                </c:pt>
                <c:pt idx="19">
                  <c:v>19254.5</c:v>
                </c:pt>
                <c:pt idx="20">
                  <c:v>19266</c:v>
                </c:pt>
                <c:pt idx="21">
                  <c:v>19266</c:v>
                </c:pt>
                <c:pt idx="22">
                  <c:v>21181</c:v>
                </c:pt>
                <c:pt idx="23">
                  <c:v>21181</c:v>
                </c:pt>
                <c:pt idx="24">
                  <c:v>22709.5</c:v>
                </c:pt>
                <c:pt idx="25">
                  <c:v>23574</c:v>
                </c:pt>
                <c:pt idx="26">
                  <c:v>23595.5</c:v>
                </c:pt>
                <c:pt idx="27">
                  <c:v>23595.5</c:v>
                </c:pt>
                <c:pt idx="28">
                  <c:v>23650</c:v>
                </c:pt>
                <c:pt idx="29">
                  <c:v>23869.5</c:v>
                </c:pt>
                <c:pt idx="30">
                  <c:v>23870</c:v>
                </c:pt>
                <c:pt idx="31">
                  <c:v>24643.5</c:v>
                </c:pt>
                <c:pt idx="32">
                  <c:v>24734.5</c:v>
                </c:pt>
                <c:pt idx="33">
                  <c:v>24937</c:v>
                </c:pt>
                <c:pt idx="34">
                  <c:v>25093.5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-2.5959999984479509E-3</c:v>
                </c:pt>
                <c:pt idx="3">
                  <c:v>-1.4615000036428683E-3</c:v>
                </c:pt>
                <c:pt idx="5">
                  <c:v>-2.4380000031669624E-3</c:v>
                </c:pt>
                <c:pt idx="6">
                  <c:v>-2.1679999990737997E-3</c:v>
                </c:pt>
                <c:pt idx="7">
                  <c:v>-2.2930000050109811E-3</c:v>
                </c:pt>
                <c:pt idx="8">
                  <c:v>-2.153000001271721E-3</c:v>
                </c:pt>
                <c:pt idx="9">
                  <c:v>-2.4140000023180619E-3</c:v>
                </c:pt>
                <c:pt idx="10">
                  <c:v>-2.2939999980735593E-3</c:v>
                </c:pt>
                <c:pt idx="11">
                  <c:v>-6.1249999998835847E-4</c:v>
                </c:pt>
                <c:pt idx="12">
                  <c:v>-5.0249999912921339E-4</c:v>
                </c:pt>
                <c:pt idx="13">
                  <c:v>-4.3174999955226667E-3</c:v>
                </c:pt>
                <c:pt idx="14">
                  <c:v>-2.891500000259839E-3</c:v>
                </c:pt>
                <c:pt idx="15">
                  <c:v>-8.9234999977634288E-3</c:v>
                </c:pt>
                <c:pt idx="16">
                  <c:v>-8.7615000011282973E-3</c:v>
                </c:pt>
                <c:pt idx="17">
                  <c:v>-9.4650000028195791E-3</c:v>
                </c:pt>
                <c:pt idx="18">
                  <c:v>-9.0915001055691391E-3</c:v>
                </c:pt>
                <c:pt idx="19">
                  <c:v>-8.8015002256724983E-3</c:v>
                </c:pt>
                <c:pt idx="20">
                  <c:v>-9.8419999194447882E-3</c:v>
                </c:pt>
                <c:pt idx="21">
                  <c:v>-8.6219999429886229E-3</c:v>
                </c:pt>
                <c:pt idx="22">
                  <c:v>-1.8167000001994893E-2</c:v>
                </c:pt>
                <c:pt idx="23">
                  <c:v>-1.8167000001994893E-2</c:v>
                </c:pt>
                <c:pt idx="24">
                  <c:v>-2.5244500080589205E-2</c:v>
                </c:pt>
                <c:pt idx="25">
                  <c:v>-2.8017999997246079E-2</c:v>
                </c:pt>
                <c:pt idx="26">
                  <c:v>-2.9591499878733885E-2</c:v>
                </c:pt>
                <c:pt idx="27">
                  <c:v>-2.7443499820947181E-2</c:v>
                </c:pt>
                <c:pt idx="28">
                  <c:v>-2.8650000000197906E-2</c:v>
                </c:pt>
                <c:pt idx="29">
                  <c:v>-2.9786500002956018E-2</c:v>
                </c:pt>
                <c:pt idx="30">
                  <c:v>-3.169000000343658E-2</c:v>
                </c:pt>
                <c:pt idx="31">
                  <c:v>-3.3304500000667758E-2</c:v>
                </c:pt>
                <c:pt idx="32">
                  <c:v>-3.5441500003798865E-2</c:v>
                </c:pt>
                <c:pt idx="33">
                  <c:v>-3.7158999999519438E-2</c:v>
                </c:pt>
                <c:pt idx="34">
                  <c:v>-3.6694499998702668E-2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EB-4391-84DE-498F0AFE146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1.95E-4</c:v>
                  </c:pt>
                  <c:pt idx="25">
                    <c:v>1.4E-3</c:v>
                  </c:pt>
                  <c:pt idx="26">
                    <c:v>9.2699999999999998E-4</c:v>
                  </c:pt>
                  <c:pt idx="27">
                    <c:v>3.2420000000000001E-3</c:v>
                  </c:pt>
                  <c:pt idx="28">
                    <c:v>1.4E-3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1.4E-3</c:v>
                  </c:pt>
                  <c:pt idx="32">
                    <c:v>2.0999999999999999E-3</c:v>
                  </c:pt>
                  <c:pt idx="33">
                    <c:v>0</c:v>
                  </c:pt>
                  <c:pt idx="34">
                    <c:v>1.2999999999999999E-4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1.95E-4</c:v>
                  </c:pt>
                  <c:pt idx="25">
                    <c:v>1.4E-3</c:v>
                  </c:pt>
                  <c:pt idx="26">
                    <c:v>9.2699999999999998E-4</c:v>
                  </c:pt>
                  <c:pt idx="27">
                    <c:v>3.2420000000000001E-3</c:v>
                  </c:pt>
                  <c:pt idx="28">
                    <c:v>1.4E-3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1.4E-3</c:v>
                  </c:pt>
                  <c:pt idx="32">
                    <c:v>2.0999999999999999E-3</c:v>
                  </c:pt>
                  <c:pt idx="33">
                    <c:v>0</c:v>
                  </c:pt>
                  <c:pt idx="34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12675.5</c:v>
                </c:pt>
                <c:pt idx="2">
                  <c:v>13828</c:v>
                </c:pt>
                <c:pt idx="3">
                  <c:v>13994.5</c:v>
                </c:pt>
                <c:pt idx="4">
                  <c:v>15009.5</c:v>
                </c:pt>
                <c:pt idx="5">
                  <c:v>15174</c:v>
                </c:pt>
                <c:pt idx="6">
                  <c:v>15174</c:v>
                </c:pt>
                <c:pt idx="7">
                  <c:v>15189</c:v>
                </c:pt>
                <c:pt idx="8">
                  <c:v>15189</c:v>
                </c:pt>
                <c:pt idx="9">
                  <c:v>15192</c:v>
                </c:pt>
                <c:pt idx="10">
                  <c:v>15192</c:v>
                </c:pt>
                <c:pt idx="11">
                  <c:v>15207.5</c:v>
                </c:pt>
                <c:pt idx="12">
                  <c:v>15207.5</c:v>
                </c:pt>
                <c:pt idx="13">
                  <c:v>15702.5</c:v>
                </c:pt>
                <c:pt idx="14">
                  <c:v>18184.5</c:v>
                </c:pt>
                <c:pt idx="15">
                  <c:v>19160.5</c:v>
                </c:pt>
                <c:pt idx="16">
                  <c:v>19194.5</c:v>
                </c:pt>
                <c:pt idx="17">
                  <c:v>19195</c:v>
                </c:pt>
                <c:pt idx="18">
                  <c:v>19254.5</c:v>
                </c:pt>
                <c:pt idx="19">
                  <c:v>19254.5</c:v>
                </c:pt>
                <c:pt idx="20">
                  <c:v>19266</c:v>
                </c:pt>
                <c:pt idx="21">
                  <c:v>19266</c:v>
                </c:pt>
                <c:pt idx="22">
                  <c:v>21181</c:v>
                </c:pt>
                <c:pt idx="23">
                  <c:v>21181</c:v>
                </c:pt>
                <c:pt idx="24">
                  <c:v>22709.5</c:v>
                </c:pt>
                <c:pt idx="25">
                  <c:v>23574</c:v>
                </c:pt>
                <c:pt idx="26">
                  <c:v>23595.5</c:v>
                </c:pt>
                <c:pt idx="27">
                  <c:v>23595.5</c:v>
                </c:pt>
                <c:pt idx="28">
                  <c:v>23650</c:v>
                </c:pt>
                <c:pt idx="29">
                  <c:v>23869.5</c:v>
                </c:pt>
                <c:pt idx="30">
                  <c:v>23870</c:v>
                </c:pt>
                <c:pt idx="31">
                  <c:v>24643.5</c:v>
                </c:pt>
                <c:pt idx="32">
                  <c:v>24734.5</c:v>
                </c:pt>
                <c:pt idx="33">
                  <c:v>24937</c:v>
                </c:pt>
                <c:pt idx="34">
                  <c:v>25093.5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EB-4391-84DE-498F0AFE146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1.95E-4</c:v>
                  </c:pt>
                  <c:pt idx="25">
                    <c:v>1.4E-3</c:v>
                  </c:pt>
                  <c:pt idx="26">
                    <c:v>9.2699999999999998E-4</c:v>
                  </c:pt>
                  <c:pt idx="27">
                    <c:v>3.2420000000000001E-3</c:v>
                  </c:pt>
                  <c:pt idx="28">
                    <c:v>1.4E-3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1.4E-3</c:v>
                  </c:pt>
                  <c:pt idx="32">
                    <c:v>2.0999999999999999E-3</c:v>
                  </c:pt>
                  <c:pt idx="33">
                    <c:v>0</c:v>
                  </c:pt>
                  <c:pt idx="34">
                    <c:v>1.2999999999999999E-4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1.95E-4</c:v>
                  </c:pt>
                  <c:pt idx="25">
                    <c:v>1.4E-3</c:v>
                  </c:pt>
                  <c:pt idx="26">
                    <c:v>9.2699999999999998E-4</c:v>
                  </c:pt>
                  <c:pt idx="27">
                    <c:v>3.2420000000000001E-3</c:v>
                  </c:pt>
                  <c:pt idx="28">
                    <c:v>1.4E-3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1.4E-3</c:v>
                  </c:pt>
                  <c:pt idx="32">
                    <c:v>2.0999999999999999E-3</c:v>
                  </c:pt>
                  <c:pt idx="33">
                    <c:v>0</c:v>
                  </c:pt>
                  <c:pt idx="34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12675.5</c:v>
                </c:pt>
                <c:pt idx="2">
                  <c:v>13828</c:v>
                </c:pt>
                <c:pt idx="3">
                  <c:v>13994.5</c:v>
                </c:pt>
                <c:pt idx="4">
                  <c:v>15009.5</c:v>
                </c:pt>
                <c:pt idx="5">
                  <c:v>15174</c:v>
                </c:pt>
                <c:pt idx="6">
                  <c:v>15174</c:v>
                </c:pt>
                <c:pt idx="7">
                  <c:v>15189</c:v>
                </c:pt>
                <c:pt idx="8">
                  <c:v>15189</c:v>
                </c:pt>
                <c:pt idx="9">
                  <c:v>15192</c:v>
                </c:pt>
                <c:pt idx="10">
                  <c:v>15192</c:v>
                </c:pt>
                <c:pt idx="11">
                  <c:v>15207.5</c:v>
                </c:pt>
                <c:pt idx="12">
                  <c:v>15207.5</c:v>
                </c:pt>
                <c:pt idx="13">
                  <c:v>15702.5</c:v>
                </c:pt>
                <c:pt idx="14">
                  <c:v>18184.5</c:v>
                </c:pt>
                <c:pt idx="15">
                  <c:v>19160.5</c:v>
                </c:pt>
                <c:pt idx="16">
                  <c:v>19194.5</c:v>
                </c:pt>
                <c:pt idx="17">
                  <c:v>19195</c:v>
                </c:pt>
                <c:pt idx="18">
                  <c:v>19254.5</c:v>
                </c:pt>
                <c:pt idx="19">
                  <c:v>19254.5</c:v>
                </c:pt>
                <c:pt idx="20">
                  <c:v>19266</c:v>
                </c:pt>
                <c:pt idx="21">
                  <c:v>19266</c:v>
                </c:pt>
                <c:pt idx="22">
                  <c:v>21181</c:v>
                </c:pt>
                <c:pt idx="23">
                  <c:v>21181</c:v>
                </c:pt>
                <c:pt idx="24">
                  <c:v>22709.5</c:v>
                </c:pt>
                <c:pt idx="25">
                  <c:v>23574</c:v>
                </c:pt>
                <c:pt idx="26">
                  <c:v>23595.5</c:v>
                </c:pt>
                <c:pt idx="27">
                  <c:v>23595.5</c:v>
                </c:pt>
                <c:pt idx="28">
                  <c:v>23650</c:v>
                </c:pt>
                <c:pt idx="29">
                  <c:v>23869.5</c:v>
                </c:pt>
                <c:pt idx="30">
                  <c:v>23870</c:v>
                </c:pt>
                <c:pt idx="31">
                  <c:v>24643.5</c:v>
                </c:pt>
                <c:pt idx="32">
                  <c:v>24734.5</c:v>
                </c:pt>
                <c:pt idx="33">
                  <c:v>24937</c:v>
                </c:pt>
                <c:pt idx="34">
                  <c:v>25093.5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EB-4391-84DE-498F0AFE146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1.95E-4</c:v>
                  </c:pt>
                  <c:pt idx="25">
                    <c:v>1.4E-3</c:v>
                  </c:pt>
                  <c:pt idx="26">
                    <c:v>9.2699999999999998E-4</c:v>
                  </c:pt>
                  <c:pt idx="27">
                    <c:v>3.2420000000000001E-3</c:v>
                  </c:pt>
                  <c:pt idx="28">
                    <c:v>1.4E-3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1.4E-3</c:v>
                  </c:pt>
                  <c:pt idx="32">
                    <c:v>2.0999999999999999E-3</c:v>
                  </c:pt>
                  <c:pt idx="33">
                    <c:v>0</c:v>
                  </c:pt>
                  <c:pt idx="34">
                    <c:v>1.2999999999999999E-4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1.95E-4</c:v>
                  </c:pt>
                  <c:pt idx="25">
                    <c:v>1.4E-3</c:v>
                  </c:pt>
                  <c:pt idx="26">
                    <c:v>9.2699999999999998E-4</c:v>
                  </c:pt>
                  <c:pt idx="27">
                    <c:v>3.2420000000000001E-3</c:v>
                  </c:pt>
                  <c:pt idx="28">
                    <c:v>1.4E-3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1.4E-3</c:v>
                  </c:pt>
                  <c:pt idx="32">
                    <c:v>2.0999999999999999E-3</c:v>
                  </c:pt>
                  <c:pt idx="33">
                    <c:v>0</c:v>
                  </c:pt>
                  <c:pt idx="34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12675.5</c:v>
                </c:pt>
                <c:pt idx="2">
                  <c:v>13828</c:v>
                </c:pt>
                <c:pt idx="3">
                  <c:v>13994.5</c:v>
                </c:pt>
                <c:pt idx="4">
                  <c:v>15009.5</c:v>
                </c:pt>
                <c:pt idx="5">
                  <c:v>15174</c:v>
                </c:pt>
                <c:pt idx="6">
                  <c:v>15174</c:v>
                </c:pt>
                <c:pt idx="7">
                  <c:v>15189</c:v>
                </c:pt>
                <c:pt idx="8">
                  <c:v>15189</c:v>
                </c:pt>
                <c:pt idx="9">
                  <c:v>15192</c:v>
                </c:pt>
                <c:pt idx="10">
                  <c:v>15192</c:v>
                </c:pt>
                <c:pt idx="11">
                  <c:v>15207.5</c:v>
                </c:pt>
                <c:pt idx="12">
                  <c:v>15207.5</c:v>
                </c:pt>
                <c:pt idx="13">
                  <c:v>15702.5</c:v>
                </c:pt>
                <c:pt idx="14">
                  <c:v>18184.5</c:v>
                </c:pt>
                <c:pt idx="15">
                  <c:v>19160.5</c:v>
                </c:pt>
                <c:pt idx="16">
                  <c:v>19194.5</c:v>
                </c:pt>
                <c:pt idx="17">
                  <c:v>19195</c:v>
                </c:pt>
                <c:pt idx="18">
                  <c:v>19254.5</c:v>
                </c:pt>
                <c:pt idx="19">
                  <c:v>19254.5</c:v>
                </c:pt>
                <c:pt idx="20">
                  <c:v>19266</c:v>
                </c:pt>
                <c:pt idx="21">
                  <c:v>19266</c:v>
                </c:pt>
                <c:pt idx="22">
                  <c:v>21181</c:v>
                </c:pt>
                <c:pt idx="23">
                  <c:v>21181</c:v>
                </c:pt>
                <c:pt idx="24">
                  <c:v>22709.5</c:v>
                </c:pt>
                <c:pt idx="25">
                  <c:v>23574</c:v>
                </c:pt>
                <c:pt idx="26">
                  <c:v>23595.5</c:v>
                </c:pt>
                <c:pt idx="27">
                  <c:v>23595.5</c:v>
                </c:pt>
                <c:pt idx="28">
                  <c:v>23650</c:v>
                </c:pt>
                <c:pt idx="29">
                  <c:v>23869.5</c:v>
                </c:pt>
                <c:pt idx="30">
                  <c:v>23870</c:v>
                </c:pt>
                <c:pt idx="31">
                  <c:v>24643.5</c:v>
                </c:pt>
                <c:pt idx="32">
                  <c:v>24734.5</c:v>
                </c:pt>
                <c:pt idx="33">
                  <c:v>24937</c:v>
                </c:pt>
                <c:pt idx="34">
                  <c:v>25093.5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EB-4391-84DE-498F0AFE146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12675.5</c:v>
                </c:pt>
                <c:pt idx="2">
                  <c:v>13828</c:v>
                </c:pt>
                <c:pt idx="3">
                  <c:v>13994.5</c:v>
                </c:pt>
                <c:pt idx="4">
                  <c:v>15009.5</c:v>
                </c:pt>
                <c:pt idx="5">
                  <c:v>15174</c:v>
                </c:pt>
                <c:pt idx="6">
                  <c:v>15174</c:v>
                </c:pt>
                <c:pt idx="7">
                  <c:v>15189</c:v>
                </c:pt>
                <c:pt idx="8">
                  <c:v>15189</c:v>
                </c:pt>
                <c:pt idx="9">
                  <c:v>15192</c:v>
                </c:pt>
                <c:pt idx="10">
                  <c:v>15192</c:v>
                </c:pt>
                <c:pt idx="11">
                  <c:v>15207.5</c:v>
                </c:pt>
                <c:pt idx="12">
                  <c:v>15207.5</c:v>
                </c:pt>
                <c:pt idx="13">
                  <c:v>15702.5</c:v>
                </c:pt>
                <c:pt idx="14">
                  <c:v>18184.5</c:v>
                </c:pt>
                <c:pt idx="15">
                  <c:v>19160.5</c:v>
                </c:pt>
                <c:pt idx="16">
                  <c:v>19194.5</c:v>
                </c:pt>
                <c:pt idx="17">
                  <c:v>19195</c:v>
                </c:pt>
                <c:pt idx="18">
                  <c:v>19254.5</c:v>
                </c:pt>
                <c:pt idx="19">
                  <c:v>19254.5</c:v>
                </c:pt>
                <c:pt idx="20">
                  <c:v>19266</c:v>
                </c:pt>
                <c:pt idx="21">
                  <c:v>19266</c:v>
                </c:pt>
                <c:pt idx="22">
                  <c:v>21181</c:v>
                </c:pt>
                <c:pt idx="23">
                  <c:v>21181</c:v>
                </c:pt>
                <c:pt idx="24">
                  <c:v>22709.5</c:v>
                </c:pt>
                <c:pt idx="25">
                  <c:v>23574</c:v>
                </c:pt>
                <c:pt idx="26">
                  <c:v>23595.5</c:v>
                </c:pt>
                <c:pt idx="27">
                  <c:v>23595.5</c:v>
                </c:pt>
                <c:pt idx="28">
                  <c:v>23650</c:v>
                </c:pt>
                <c:pt idx="29">
                  <c:v>23869.5</c:v>
                </c:pt>
                <c:pt idx="30">
                  <c:v>23870</c:v>
                </c:pt>
                <c:pt idx="31">
                  <c:v>24643.5</c:v>
                </c:pt>
                <c:pt idx="32">
                  <c:v>24734.5</c:v>
                </c:pt>
                <c:pt idx="33">
                  <c:v>24937</c:v>
                </c:pt>
                <c:pt idx="34">
                  <c:v>25093.5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8.1161435816877542E-2</c:v>
                </c:pt>
                <c:pt idx="1">
                  <c:v>2.1837133882959103E-2</c:v>
                </c:pt>
                <c:pt idx="2">
                  <c:v>1.6443164573753069E-2</c:v>
                </c:pt>
                <c:pt idx="3">
                  <c:v>1.5663905667043482E-2</c:v>
                </c:pt>
                <c:pt idx="4">
                  <c:v>1.0913468488003036E-2</c:v>
                </c:pt>
                <c:pt idx="5">
                  <c:v>1.0143570048641304E-2</c:v>
                </c:pt>
                <c:pt idx="6">
                  <c:v>1.0143570048641304E-2</c:v>
                </c:pt>
                <c:pt idx="7">
                  <c:v>1.0073366543532331E-2</c:v>
                </c:pt>
                <c:pt idx="8">
                  <c:v>1.0073366543532331E-2</c:v>
                </c:pt>
                <c:pt idx="9">
                  <c:v>1.0059325842510541E-2</c:v>
                </c:pt>
                <c:pt idx="10">
                  <c:v>1.0059325842510541E-2</c:v>
                </c:pt>
                <c:pt idx="11">
                  <c:v>9.9867822205646078E-3</c:v>
                </c:pt>
                <c:pt idx="12">
                  <c:v>9.9867822205646078E-3</c:v>
                </c:pt>
                <c:pt idx="13">
                  <c:v>7.6700665519685157E-3</c:v>
                </c:pt>
                <c:pt idx="14">
                  <c:v>-3.946273426729402E-3</c:v>
                </c:pt>
                <c:pt idx="15">
                  <c:v>-8.5141814924865333E-3</c:v>
                </c:pt>
                <c:pt idx="16">
                  <c:v>-8.6733094374002034E-3</c:v>
                </c:pt>
                <c:pt idx="17">
                  <c:v>-8.6756495542371637E-3</c:v>
                </c:pt>
                <c:pt idx="18">
                  <c:v>-8.9541234578360829E-3</c:v>
                </c:pt>
                <c:pt idx="19">
                  <c:v>-8.9541234578360829E-3</c:v>
                </c:pt>
                <c:pt idx="20">
                  <c:v>-9.007946145086293E-3</c:v>
                </c:pt>
                <c:pt idx="21">
                  <c:v>-9.007946145086293E-3</c:v>
                </c:pt>
                <c:pt idx="22">
                  <c:v>-1.7970593630665083E-2</c:v>
                </c:pt>
                <c:pt idx="23">
                  <c:v>-1.7970593630665083E-2</c:v>
                </c:pt>
                <c:pt idx="24">
                  <c:v>-2.5124330801269343E-2</c:v>
                </c:pt>
                <c:pt idx="25">
                  <c:v>-2.9170392812383109E-2</c:v>
                </c:pt>
                <c:pt idx="26">
                  <c:v>-2.9271017836372634E-2</c:v>
                </c:pt>
                <c:pt idx="27">
                  <c:v>-2.9271017836372634E-2</c:v>
                </c:pt>
                <c:pt idx="28">
                  <c:v>-2.9526090571601896E-2</c:v>
                </c:pt>
                <c:pt idx="29">
                  <c:v>-3.055340186302985E-2</c:v>
                </c:pt>
                <c:pt idx="30">
                  <c:v>-3.0555741979866824E-2</c:v>
                </c:pt>
                <c:pt idx="31">
                  <c:v>-3.4175902726652815E-2</c:v>
                </c:pt>
                <c:pt idx="32">
                  <c:v>-3.4601803990980576E-2</c:v>
                </c:pt>
                <c:pt idx="33">
                  <c:v>-3.5549551309951702E-2</c:v>
                </c:pt>
                <c:pt idx="34">
                  <c:v>-3.6282007879921988E-2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EB-4391-84DE-498F0AFE146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12675.5</c:v>
                </c:pt>
                <c:pt idx="2">
                  <c:v>13828</c:v>
                </c:pt>
                <c:pt idx="3">
                  <c:v>13994.5</c:v>
                </c:pt>
                <c:pt idx="4">
                  <c:v>15009.5</c:v>
                </c:pt>
                <c:pt idx="5">
                  <c:v>15174</c:v>
                </c:pt>
                <c:pt idx="6">
                  <c:v>15174</c:v>
                </c:pt>
                <c:pt idx="7">
                  <c:v>15189</c:v>
                </c:pt>
                <c:pt idx="8">
                  <c:v>15189</c:v>
                </c:pt>
                <c:pt idx="9">
                  <c:v>15192</c:v>
                </c:pt>
                <c:pt idx="10">
                  <c:v>15192</c:v>
                </c:pt>
                <c:pt idx="11">
                  <c:v>15207.5</c:v>
                </c:pt>
                <c:pt idx="12">
                  <c:v>15207.5</c:v>
                </c:pt>
                <c:pt idx="13">
                  <c:v>15702.5</c:v>
                </c:pt>
                <c:pt idx="14">
                  <c:v>18184.5</c:v>
                </c:pt>
                <c:pt idx="15">
                  <c:v>19160.5</c:v>
                </c:pt>
                <c:pt idx="16">
                  <c:v>19194.5</c:v>
                </c:pt>
                <c:pt idx="17">
                  <c:v>19195</c:v>
                </c:pt>
                <c:pt idx="18">
                  <c:v>19254.5</c:v>
                </c:pt>
                <c:pt idx="19">
                  <c:v>19254.5</c:v>
                </c:pt>
                <c:pt idx="20">
                  <c:v>19266</c:v>
                </c:pt>
                <c:pt idx="21">
                  <c:v>19266</c:v>
                </c:pt>
                <c:pt idx="22">
                  <c:v>21181</c:v>
                </c:pt>
                <c:pt idx="23">
                  <c:v>21181</c:v>
                </c:pt>
                <c:pt idx="24">
                  <c:v>22709.5</c:v>
                </c:pt>
                <c:pt idx="25">
                  <c:v>23574</c:v>
                </c:pt>
                <c:pt idx="26">
                  <c:v>23595.5</c:v>
                </c:pt>
                <c:pt idx="27">
                  <c:v>23595.5</c:v>
                </c:pt>
                <c:pt idx="28">
                  <c:v>23650</c:v>
                </c:pt>
                <c:pt idx="29">
                  <c:v>23869.5</c:v>
                </c:pt>
                <c:pt idx="30">
                  <c:v>23870</c:v>
                </c:pt>
                <c:pt idx="31">
                  <c:v>24643.5</c:v>
                </c:pt>
                <c:pt idx="32">
                  <c:v>24734.5</c:v>
                </c:pt>
                <c:pt idx="33">
                  <c:v>24937</c:v>
                </c:pt>
                <c:pt idx="34">
                  <c:v>25093.5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">
                  <c:v>-6.8285000015748665E-3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AEB-4391-84DE-498F0AFE1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927176"/>
        <c:axId val="1"/>
      </c:scatterChart>
      <c:valAx>
        <c:axId val="718927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927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451127819548873"/>
          <c:y val="0.92353064690443099"/>
          <c:w val="0.72330827067669168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400050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0F8AEDE-4017-8E74-2999-E0D069F29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style="2" customWidth="1"/>
    <col min="3" max="3" width="11.85546875" customWidth="1"/>
    <col min="4" max="4" width="9.42578125" customWidth="1"/>
    <col min="5" max="5" width="10.71093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42</v>
      </c>
      <c r="B1"/>
      <c r="E1" s="4"/>
      <c r="F1" t="s">
        <v>43</v>
      </c>
    </row>
    <row r="2" spans="1:6" s="10" customFormat="1" ht="12.95" customHeight="1" x14ac:dyDescent="0.2">
      <c r="A2" s="10" t="s">
        <v>29</v>
      </c>
      <c r="B2" s="10" t="s">
        <v>44</v>
      </c>
      <c r="C2" s="11"/>
    </row>
    <row r="3" spans="1:6" s="10" customFormat="1" ht="12.95" customHeight="1" thickBot="1" x14ac:dyDescent="0.25"/>
    <row r="4" spans="1:6" s="10" customFormat="1" ht="12.95" customHeight="1" thickBot="1" x14ac:dyDescent="0.25">
      <c r="A4" s="12" t="s">
        <v>6</v>
      </c>
      <c r="C4" s="13">
        <v>51441.216</v>
      </c>
      <c r="D4" s="14">
        <v>0.32820700000000003</v>
      </c>
    </row>
    <row r="5" spans="1:6" s="10" customFormat="1" ht="12.95" customHeight="1" x14ac:dyDescent="0.2">
      <c r="A5" s="15" t="s">
        <v>34</v>
      </c>
      <c r="C5" s="16">
        <v>-9.5</v>
      </c>
      <c r="D5" s="10" t="s">
        <v>35</v>
      </c>
    </row>
    <row r="6" spans="1:6" s="10" customFormat="1" ht="12.95" customHeight="1" x14ac:dyDescent="0.2">
      <c r="A6" s="12" t="s">
        <v>7</v>
      </c>
    </row>
    <row r="7" spans="1:6" s="10" customFormat="1" ht="12.95" customHeight="1" x14ac:dyDescent="0.2">
      <c r="A7" s="10" t="s">
        <v>8</v>
      </c>
      <c r="C7" s="17">
        <v>51441.216</v>
      </c>
      <c r="D7" s="18" t="s">
        <v>41</v>
      </c>
      <c r="E7" s="19" t="s">
        <v>53</v>
      </c>
    </row>
    <row r="8" spans="1:6" s="10" customFormat="1" ht="12.95" customHeight="1" x14ac:dyDescent="0.2">
      <c r="A8" s="10" t="s">
        <v>9</v>
      </c>
      <c r="C8" s="17">
        <v>0.32820700000000003</v>
      </c>
      <c r="D8" s="18" t="s">
        <v>41</v>
      </c>
      <c r="E8" s="17"/>
    </row>
    <row r="9" spans="1:6" s="10" customFormat="1" ht="12.95" customHeight="1" x14ac:dyDescent="0.2">
      <c r="A9" s="4" t="s">
        <v>38</v>
      </c>
      <c r="B9" s="20">
        <v>35</v>
      </c>
      <c r="C9" s="21" t="str">
        <f>"F"&amp;B9</f>
        <v>F35</v>
      </c>
      <c r="D9" s="22" t="str">
        <f>"G"&amp;B9</f>
        <v>G35</v>
      </c>
    </row>
    <row r="10" spans="1:6" s="10" customFormat="1" ht="12.95" customHeight="1" thickBot="1" x14ac:dyDescent="0.25">
      <c r="C10" s="23" t="s">
        <v>25</v>
      </c>
      <c r="D10" s="23" t="s">
        <v>26</v>
      </c>
    </row>
    <row r="11" spans="1:6" s="10" customFormat="1" ht="12.95" customHeight="1" x14ac:dyDescent="0.2">
      <c r="A11" s="10" t="s">
        <v>21</v>
      </c>
      <c r="C11" s="22">
        <f ca="1">INTERCEPT(INDIRECT($D$9):G992,INDIRECT($C$9):F992)</f>
        <v>8.1161435816877542E-2</v>
      </c>
      <c r="D11" s="11"/>
    </row>
    <row r="12" spans="1:6" s="10" customFormat="1" ht="12.95" customHeight="1" x14ac:dyDescent="0.2">
      <c r="A12" s="10" t="s">
        <v>22</v>
      </c>
      <c r="C12" s="22">
        <f ca="1">SLOPE(INDIRECT($D$9):G992,INDIRECT($C$9):F992)</f>
        <v>-4.6802336739314772E-6</v>
      </c>
      <c r="D12" s="11"/>
      <c r="E12" s="56" t="s">
        <v>67</v>
      </c>
      <c r="F12" s="57" t="s">
        <v>68</v>
      </c>
    </row>
    <row r="13" spans="1:6" s="10" customFormat="1" ht="12.95" customHeight="1" x14ac:dyDescent="0.2">
      <c r="A13" s="10" t="s">
        <v>24</v>
      </c>
      <c r="C13" s="11" t="s">
        <v>19</v>
      </c>
      <c r="E13" s="58" t="s">
        <v>39</v>
      </c>
      <c r="F13" s="59">
        <v>1</v>
      </c>
    </row>
    <row r="14" spans="1:6" s="10" customFormat="1" ht="12.95" customHeight="1" x14ac:dyDescent="0.2">
      <c r="E14" s="58" t="s">
        <v>36</v>
      </c>
      <c r="F14" s="60">
        <f ca="1">NOW()+15018.5+$C$5/24</f>
        <v>60519.825658333328</v>
      </c>
    </row>
    <row r="15" spans="1:6" s="10" customFormat="1" ht="12.95" customHeight="1" x14ac:dyDescent="0.2">
      <c r="A15" s="24" t="s">
        <v>23</v>
      </c>
      <c r="C15" s="25">
        <f ca="1">(C7+C11)+(C8+C12)*INT(MAX(F21:F3533))</f>
        <v>59676.877971332236</v>
      </c>
      <c r="E15" s="58" t="s">
        <v>40</v>
      </c>
      <c r="F15" s="60">
        <f ca="1">ROUND(2*(F14-$C$7)/$C$8,0)/2+F13</f>
        <v>27662</v>
      </c>
    </row>
    <row r="16" spans="1:6" s="10" customFormat="1" ht="12.95" customHeight="1" x14ac:dyDescent="0.2">
      <c r="A16" s="12" t="s">
        <v>10</v>
      </c>
      <c r="C16" s="26">
        <f ca="1">+C8+C12</f>
        <v>0.32820231976632608</v>
      </c>
      <c r="E16" s="58" t="s">
        <v>37</v>
      </c>
      <c r="F16" s="61">
        <f ca="1">ROUND(2*(F14-$C$15)/$C$16,0)/2+F13</f>
        <v>2569.5</v>
      </c>
    </row>
    <row r="17" spans="1:21" s="10" customFormat="1" ht="12.95" customHeight="1" thickBot="1" x14ac:dyDescent="0.25">
      <c r="A17" s="18" t="s">
        <v>33</v>
      </c>
      <c r="C17" s="10">
        <f>COUNT(C21:C2191)</f>
        <v>35</v>
      </c>
      <c r="E17" s="58" t="s">
        <v>65</v>
      </c>
      <c r="F17" s="62">
        <f ca="1">+$C$15+$C$16*$F$16-15018.5-$C$5/24</f>
        <v>45502.089665305146</v>
      </c>
    </row>
    <row r="18" spans="1:21" s="10" customFormat="1" ht="12.95" customHeight="1" thickTop="1" thickBot="1" x14ac:dyDescent="0.25">
      <c r="A18" s="12" t="s">
        <v>11</v>
      </c>
      <c r="C18" s="27">
        <f ca="1">+C15</f>
        <v>59676.877971332236</v>
      </c>
      <c r="D18" s="28">
        <f ca="1">+C16</f>
        <v>0.32820231976632608</v>
      </c>
      <c r="E18" s="64" t="s">
        <v>66</v>
      </c>
      <c r="F18" s="63">
        <f ca="1">+($C$15+$C$16*$F$16)-($C$16/2)-15018.5-$C$5/24</f>
        <v>45501.925564145262</v>
      </c>
    </row>
    <row r="19" spans="1:21" s="10" customFormat="1" ht="12.95" customHeight="1" thickTop="1" x14ac:dyDescent="0.2"/>
    <row r="20" spans="1:21" s="10" customFormat="1" ht="12.95" customHeight="1" thickBot="1" x14ac:dyDescent="0.25">
      <c r="A20" s="23" t="s">
        <v>12</v>
      </c>
      <c r="B20" s="23" t="s">
        <v>13</v>
      </c>
      <c r="C20" s="23" t="s">
        <v>14</v>
      </c>
      <c r="D20" s="23" t="s">
        <v>18</v>
      </c>
      <c r="E20" s="23" t="s">
        <v>15</v>
      </c>
      <c r="F20" s="23" t="s">
        <v>16</v>
      </c>
      <c r="G20" s="23" t="s">
        <v>17</v>
      </c>
      <c r="H20" s="29" t="s">
        <v>5</v>
      </c>
      <c r="I20" s="29" t="s">
        <v>55</v>
      </c>
      <c r="J20" s="29" t="s">
        <v>2</v>
      </c>
      <c r="K20" s="29" t="s">
        <v>4</v>
      </c>
      <c r="L20" s="29" t="s">
        <v>30</v>
      </c>
      <c r="M20" s="29" t="s">
        <v>31</v>
      </c>
      <c r="N20" s="29" t="s">
        <v>32</v>
      </c>
      <c r="O20" s="29" t="s">
        <v>28</v>
      </c>
      <c r="P20" s="30" t="s">
        <v>27</v>
      </c>
      <c r="Q20" s="23" t="s">
        <v>20</v>
      </c>
      <c r="U20" s="31" t="s">
        <v>1</v>
      </c>
    </row>
    <row r="21" spans="1:21" s="10" customFormat="1" ht="12.95" customHeight="1" x14ac:dyDescent="0.2">
      <c r="A21" s="18" t="s">
        <v>41</v>
      </c>
      <c r="B21" s="11"/>
      <c r="C21" s="17">
        <v>51441.216</v>
      </c>
      <c r="D21" s="17" t="s">
        <v>19</v>
      </c>
      <c r="E21" s="10">
        <f t="shared" ref="E21:E52" si="0">+(C21-C$7)/C$8</f>
        <v>0</v>
      </c>
      <c r="F21" s="10">
        <f t="shared" ref="F21:F52" si="1">ROUND(2*E21,0)/2</f>
        <v>0</v>
      </c>
      <c r="G21" s="10">
        <f>+C21-(C$7+F21*C$8)</f>
        <v>0</v>
      </c>
      <c r="I21" s="10">
        <f>+G21</f>
        <v>0</v>
      </c>
      <c r="O21" s="10">
        <f t="shared" ref="O21:O52" ca="1" si="2">+C$11+C$12*$F21</f>
        <v>8.1161435816877542E-2</v>
      </c>
      <c r="Q21" s="32">
        <f t="shared" ref="Q21:Q52" si="3">+C21-15018.5</f>
        <v>36422.716</v>
      </c>
    </row>
    <row r="22" spans="1:21" s="10" customFormat="1" ht="12.95" customHeight="1" x14ac:dyDescent="0.2">
      <c r="A22" s="5" t="s">
        <v>45</v>
      </c>
      <c r="B22" s="6" t="s">
        <v>46</v>
      </c>
      <c r="C22" s="5">
        <v>55601.396999999997</v>
      </c>
      <c r="D22" s="5">
        <v>2E-3</v>
      </c>
      <c r="E22" s="10">
        <f t="shared" si="0"/>
        <v>12675.479194532709</v>
      </c>
      <c r="F22" s="10">
        <f t="shared" si="1"/>
        <v>12675.5</v>
      </c>
      <c r="O22" s="10">
        <f t="shared" ca="1" si="2"/>
        <v>2.1837133882959103E-2</v>
      </c>
      <c r="Q22" s="32">
        <f t="shared" si="3"/>
        <v>40582.896999999997</v>
      </c>
      <c r="U22" s="10">
        <f>+C22-(C$7+F22*C$8)</f>
        <v>-6.8285000015748665E-3</v>
      </c>
    </row>
    <row r="23" spans="1:21" s="10" customFormat="1" ht="12.95" customHeight="1" x14ac:dyDescent="0.2">
      <c r="A23" s="5" t="s">
        <v>47</v>
      </c>
      <c r="B23" s="6" t="s">
        <v>46</v>
      </c>
      <c r="C23" s="5">
        <v>55979.659800000001</v>
      </c>
      <c r="D23" s="5">
        <v>2.0000000000000001E-4</v>
      </c>
      <c r="E23" s="10">
        <f t="shared" si="0"/>
        <v>13827.992090357611</v>
      </c>
      <c r="F23" s="10">
        <f t="shared" si="1"/>
        <v>13828</v>
      </c>
      <c r="G23" s="10">
        <f t="shared" ref="G23:G52" si="4">+C23-(C$7+F23*C$8)</f>
        <v>-2.5959999984479509E-3</v>
      </c>
      <c r="K23" s="10">
        <f>+G23</f>
        <v>-2.5959999984479509E-3</v>
      </c>
      <c r="O23" s="10">
        <f t="shared" ca="1" si="2"/>
        <v>1.6443164573753069E-2</v>
      </c>
      <c r="Q23" s="32">
        <f t="shared" si="3"/>
        <v>40961.159800000001</v>
      </c>
    </row>
    <row r="24" spans="1:21" s="10" customFormat="1" ht="12.95" customHeight="1" x14ac:dyDescent="0.2">
      <c r="A24" s="33" t="s">
        <v>48</v>
      </c>
      <c r="B24" s="34" t="s">
        <v>46</v>
      </c>
      <c r="C24" s="35">
        <v>56034.307399999998</v>
      </c>
      <c r="D24" s="35">
        <v>0</v>
      </c>
      <c r="E24" s="10">
        <f t="shared" si="0"/>
        <v>13994.495547017576</v>
      </c>
      <c r="F24" s="10">
        <f t="shared" si="1"/>
        <v>13994.5</v>
      </c>
      <c r="G24" s="10">
        <f t="shared" si="4"/>
        <v>-1.4615000036428683E-3</v>
      </c>
      <c r="K24" s="10">
        <f>+G24</f>
        <v>-1.4615000036428683E-3</v>
      </c>
      <c r="O24" s="10">
        <f t="shared" ca="1" si="2"/>
        <v>1.5663905667043482E-2</v>
      </c>
      <c r="Q24" s="32">
        <f t="shared" si="3"/>
        <v>41015.807399999998</v>
      </c>
    </row>
    <row r="25" spans="1:21" s="10" customFormat="1" ht="12.95" customHeight="1" x14ac:dyDescent="0.2">
      <c r="A25" s="36" t="s">
        <v>52</v>
      </c>
      <c r="B25" s="37" t="s">
        <v>46</v>
      </c>
      <c r="C25" s="38">
        <v>56367.438000000002</v>
      </c>
      <c r="D25" s="39">
        <v>2.0000000000000001E-4</v>
      </c>
      <c r="E25" s="10">
        <f t="shared" si="0"/>
        <v>15009.49705521211</v>
      </c>
      <c r="F25" s="10">
        <f t="shared" si="1"/>
        <v>15009.5</v>
      </c>
      <c r="G25" s="10">
        <f t="shared" si="4"/>
        <v>-9.6649999613873661E-4</v>
      </c>
      <c r="J25" s="10">
        <f>+G25</f>
        <v>-9.6649999613873661E-4</v>
      </c>
      <c r="O25" s="10">
        <f t="shared" ca="1" si="2"/>
        <v>1.0913468488003036E-2</v>
      </c>
      <c r="Q25" s="32">
        <f t="shared" si="3"/>
        <v>41348.938000000002</v>
      </c>
    </row>
    <row r="26" spans="1:21" s="10" customFormat="1" ht="12.95" customHeight="1" x14ac:dyDescent="0.2">
      <c r="A26" s="33" t="s">
        <v>49</v>
      </c>
      <c r="B26" s="6" t="s">
        <v>50</v>
      </c>
      <c r="C26" s="5">
        <v>56421.426579999999</v>
      </c>
      <c r="D26" s="5">
        <v>2.0000000000000001E-4</v>
      </c>
      <c r="E26" s="10">
        <f t="shared" si="0"/>
        <v>15173.99257176111</v>
      </c>
      <c r="F26" s="10">
        <f t="shared" si="1"/>
        <v>15174</v>
      </c>
      <c r="G26" s="10">
        <f t="shared" si="4"/>
        <v>-2.4380000031669624E-3</v>
      </c>
      <c r="K26" s="10">
        <f t="shared" ref="K26:K52" si="5">+G26</f>
        <v>-2.4380000031669624E-3</v>
      </c>
      <c r="O26" s="10">
        <f t="shared" ca="1" si="2"/>
        <v>1.0143570048641304E-2</v>
      </c>
      <c r="Q26" s="32">
        <f t="shared" si="3"/>
        <v>41402.926579999999</v>
      </c>
    </row>
    <row r="27" spans="1:21" s="10" customFormat="1" ht="12.95" customHeight="1" x14ac:dyDescent="0.2">
      <c r="A27" s="33" t="s">
        <v>49</v>
      </c>
      <c r="B27" s="6" t="s">
        <v>50</v>
      </c>
      <c r="C27" s="5">
        <v>56421.426850000003</v>
      </c>
      <c r="D27" s="5">
        <v>2.9999999999999997E-4</v>
      </c>
      <c r="E27" s="10">
        <f t="shared" si="0"/>
        <v>15173.993394412681</v>
      </c>
      <c r="F27" s="10">
        <f t="shared" si="1"/>
        <v>15174</v>
      </c>
      <c r="G27" s="10">
        <f t="shared" si="4"/>
        <v>-2.1679999990737997E-3</v>
      </c>
      <c r="K27" s="10">
        <f t="shared" si="5"/>
        <v>-2.1679999990737997E-3</v>
      </c>
      <c r="O27" s="10">
        <f t="shared" ca="1" si="2"/>
        <v>1.0143570048641304E-2</v>
      </c>
      <c r="Q27" s="32">
        <f t="shared" si="3"/>
        <v>41402.926850000003</v>
      </c>
    </row>
    <row r="28" spans="1:21" s="10" customFormat="1" ht="12.95" customHeight="1" x14ac:dyDescent="0.2">
      <c r="A28" s="33" t="s">
        <v>49</v>
      </c>
      <c r="B28" s="6" t="s">
        <v>50</v>
      </c>
      <c r="C28" s="5">
        <v>56426.349829999999</v>
      </c>
      <c r="D28" s="5">
        <v>1E-4</v>
      </c>
      <c r="E28" s="10">
        <f t="shared" si="0"/>
        <v>15188.993013555464</v>
      </c>
      <c r="F28" s="10">
        <f t="shared" si="1"/>
        <v>15189</v>
      </c>
      <c r="G28" s="10">
        <f t="shared" si="4"/>
        <v>-2.2930000050109811E-3</v>
      </c>
      <c r="K28" s="10">
        <f t="shared" si="5"/>
        <v>-2.2930000050109811E-3</v>
      </c>
      <c r="O28" s="10">
        <f t="shared" ca="1" si="2"/>
        <v>1.0073366543532331E-2</v>
      </c>
      <c r="Q28" s="32">
        <f t="shared" si="3"/>
        <v>41407.849829999999</v>
      </c>
    </row>
    <row r="29" spans="1:21" s="10" customFormat="1" ht="12.95" customHeight="1" x14ac:dyDescent="0.2">
      <c r="A29" s="33" t="s">
        <v>49</v>
      </c>
      <c r="B29" s="6" t="s">
        <v>50</v>
      </c>
      <c r="C29" s="5">
        <v>56426.349970000003</v>
      </c>
      <c r="D29" s="5">
        <v>1E-4</v>
      </c>
      <c r="E29" s="10">
        <f t="shared" si="0"/>
        <v>15188.993440115544</v>
      </c>
      <c r="F29" s="10">
        <f t="shared" si="1"/>
        <v>15189</v>
      </c>
      <c r="G29" s="10">
        <f t="shared" si="4"/>
        <v>-2.153000001271721E-3</v>
      </c>
      <c r="K29" s="10">
        <f t="shared" si="5"/>
        <v>-2.153000001271721E-3</v>
      </c>
      <c r="O29" s="10">
        <f t="shared" ca="1" si="2"/>
        <v>1.0073366543532331E-2</v>
      </c>
      <c r="Q29" s="32">
        <f t="shared" si="3"/>
        <v>41407.849970000003</v>
      </c>
    </row>
    <row r="30" spans="1:21" s="10" customFormat="1" ht="12.95" customHeight="1" x14ac:dyDescent="0.2">
      <c r="A30" s="33" t="s">
        <v>49</v>
      </c>
      <c r="B30" s="6" t="s">
        <v>50</v>
      </c>
      <c r="C30" s="5">
        <v>56427.334329999998</v>
      </c>
      <c r="D30" s="5">
        <v>1E-4</v>
      </c>
      <c r="E30" s="10">
        <f t="shared" si="0"/>
        <v>15191.992644885688</v>
      </c>
      <c r="F30" s="10">
        <f t="shared" si="1"/>
        <v>15192</v>
      </c>
      <c r="G30" s="10">
        <f t="shared" si="4"/>
        <v>-2.4140000023180619E-3</v>
      </c>
      <c r="K30" s="10">
        <f t="shared" si="5"/>
        <v>-2.4140000023180619E-3</v>
      </c>
      <c r="O30" s="10">
        <f t="shared" ca="1" si="2"/>
        <v>1.0059325842510541E-2</v>
      </c>
      <c r="Q30" s="32">
        <f t="shared" si="3"/>
        <v>41408.834329999998</v>
      </c>
    </row>
    <row r="31" spans="1:21" s="10" customFormat="1" ht="12.95" customHeight="1" x14ac:dyDescent="0.2">
      <c r="A31" s="33" t="s">
        <v>49</v>
      </c>
      <c r="B31" s="6" t="s">
        <v>50</v>
      </c>
      <c r="C31" s="5">
        <v>56427.334450000002</v>
      </c>
      <c r="D31" s="5">
        <v>1E-4</v>
      </c>
      <c r="E31" s="10">
        <f t="shared" si="0"/>
        <v>15191.993010508617</v>
      </c>
      <c r="F31" s="10">
        <f t="shared" si="1"/>
        <v>15192</v>
      </c>
      <c r="G31" s="10">
        <f t="shared" si="4"/>
        <v>-2.2939999980735593E-3</v>
      </c>
      <c r="K31" s="10">
        <f t="shared" si="5"/>
        <v>-2.2939999980735593E-3</v>
      </c>
      <c r="O31" s="10">
        <f t="shared" ca="1" si="2"/>
        <v>1.0059325842510541E-2</v>
      </c>
      <c r="Q31" s="32">
        <f t="shared" si="3"/>
        <v>41408.834450000002</v>
      </c>
    </row>
    <row r="32" spans="1:21" s="10" customFormat="1" ht="12.95" customHeight="1" x14ac:dyDescent="0.2">
      <c r="A32" s="33" t="s">
        <v>49</v>
      </c>
      <c r="B32" s="6" t="s">
        <v>46</v>
      </c>
      <c r="C32" s="5">
        <v>56432.423340000001</v>
      </c>
      <c r="D32" s="5">
        <v>2.0000000000000001E-4</v>
      </c>
      <c r="E32" s="10">
        <f t="shared" si="0"/>
        <v>15207.498133799707</v>
      </c>
      <c r="F32" s="10">
        <f t="shared" si="1"/>
        <v>15207.5</v>
      </c>
      <c r="G32" s="10">
        <f t="shared" si="4"/>
        <v>-6.1249999998835847E-4</v>
      </c>
      <c r="K32" s="10">
        <f t="shared" si="5"/>
        <v>-6.1249999998835847E-4</v>
      </c>
      <c r="O32" s="10">
        <f t="shared" ca="1" si="2"/>
        <v>9.9867822205646078E-3</v>
      </c>
      <c r="Q32" s="32">
        <f t="shared" si="3"/>
        <v>41413.923340000001</v>
      </c>
    </row>
    <row r="33" spans="1:17" s="10" customFormat="1" ht="12.95" customHeight="1" x14ac:dyDescent="0.2">
      <c r="A33" s="33" t="s">
        <v>49</v>
      </c>
      <c r="B33" s="6" t="s">
        <v>46</v>
      </c>
      <c r="C33" s="5">
        <v>56432.423450000002</v>
      </c>
      <c r="D33" s="5">
        <v>2.0000000000000001E-4</v>
      </c>
      <c r="E33" s="10">
        <f t="shared" si="0"/>
        <v>15207.498468954049</v>
      </c>
      <c r="F33" s="10">
        <f t="shared" si="1"/>
        <v>15207.5</v>
      </c>
      <c r="G33" s="10">
        <f t="shared" si="4"/>
        <v>-5.0249999912921339E-4</v>
      </c>
      <c r="K33" s="10">
        <f t="shared" si="5"/>
        <v>-5.0249999912921339E-4</v>
      </c>
      <c r="O33" s="10">
        <f t="shared" ca="1" si="2"/>
        <v>9.9867822205646078E-3</v>
      </c>
      <c r="Q33" s="32">
        <f t="shared" si="3"/>
        <v>41413.923450000002</v>
      </c>
    </row>
    <row r="34" spans="1:17" s="10" customFormat="1" ht="12.95" customHeight="1" x14ac:dyDescent="0.2">
      <c r="A34" s="40" t="s">
        <v>51</v>
      </c>
      <c r="B34" s="6"/>
      <c r="C34" s="5">
        <v>56594.882100000003</v>
      </c>
      <c r="D34" s="5">
        <v>2.0000000000000001E-4</v>
      </c>
      <c r="E34" s="10">
        <f t="shared" si="0"/>
        <v>15702.486845192216</v>
      </c>
      <c r="F34" s="10">
        <f t="shared" si="1"/>
        <v>15702.5</v>
      </c>
      <c r="G34" s="10">
        <f t="shared" si="4"/>
        <v>-4.3174999955226667E-3</v>
      </c>
      <c r="K34" s="10">
        <f t="shared" si="5"/>
        <v>-4.3174999955226667E-3</v>
      </c>
      <c r="O34" s="10">
        <f t="shared" ca="1" si="2"/>
        <v>7.6700665519685157E-3</v>
      </c>
      <c r="Q34" s="32">
        <f t="shared" si="3"/>
        <v>41576.382100000003</v>
      </c>
    </row>
    <row r="35" spans="1:17" s="10" customFormat="1" ht="12.95" customHeight="1" x14ac:dyDescent="0.2">
      <c r="A35" s="41" t="s">
        <v>3</v>
      </c>
      <c r="B35" s="42" t="s">
        <v>46</v>
      </c>
      <c r="C35" s="43">
        <v>57409.493300000002</v>
      </c>
      <c r="D35" s="43">
        <v>1.6999999999999999E-3</v>
      </c>
      <c r="E35" s="10">
        <f t="shared" si="0"/>
        <v>18184.491190011184</v>
      </c>
      <c r="F35" s="10">
        <f t="shared" si="1"/>
        <v>18184.5</v>
      </c>
      <c r="G35" s="10">
        <f t="shared" si="4"/>
        <v>-2.891500000259839E-3</v>
      </c>
      <c r="K35" s="10">
        <f t="shared" si="5"/>
        <v>-2.891500000259839E-3</v>
      </c>
      <c r="O35" s="10">
        <f t="shared" ca="1" si="2"/>
        <v>-3.946273426729402E-3</v>
      </c>
      <c r="Q35" s="32">
        <f t="shared" si="3"/>
        <v>42390.993300000002</v>
      </c>
    </row>
    <row r="36" spans="1:17" s="10" customFormat="1" ht="12.95" customHeight="1" x14ac:dyDescent="0.2">
      <c r="A36" s="44" t="s">
        <v>54</v>
      </c>
      <c r="B36" s="6"/>
      <c r="C36" s="5">
        <v>57729.817300000002</v>
      </c>
      <c r="D36" s="5">
        <v>2.9999999999999997E-4</v>
      </c>
      <c r="E36" s="10">
        <f t="shared" si="0"/>
        <v>19160.472811366002</v>
      </c>
      <c r="F36" s="10">
        <f t="shared" si="1"/>
        <v>19160.5</v>
      </c>
      <c r="G36" s="10">
        <f t="shared" si="4"/>
        <v>-8.9234999977634288E-3</v>
      </c>
      <c r="K36" s="10">
        <f t="shared" si="5"/>
        <v>-8.9234999977634288E-3</v>
      </c>
      <c r="O36" s="10">
        <f t="shared" ca="1" si="2"/>
        <v>-8.5141814924865333E-3</v>
      </c>
      <c r="Q36" s="32">
        <f t="shared" si="3"/>
        <v>42711.317300000002</v>
      </c>
    </row>
    <row r="37" spans="1:17" s="10" customFormat="1" ht="12.95" customHeight="1" x14ac:dyDescent="0.2">
      <c r="A37" s="45" t="s">
        <v>0</v>
      </c>
      <c r="B37" s="46" t="s">
        <v>50</v>
      </c>
      <c r="C37" s="45">
        <v>57740.976499999997</v>
      </c>
      <c r="D37" s="45" t="s">
        <v>56</v>
      </c>
      <c r="E37" s="10">
        <f t="shared" si="0"/>
        <v>19194.473304956922</v>
      </c>
      <c r="F37" s="10">
        <f t="shared" si="1"/>
        <v>19194.5</v>
      </c>
      <c r="G37" s="10">
        <f t="shared" si="4"/>
        <v>-8.7615000011282973E-3</v>
      </c>
      <c r="K37" s="10">
        <f t="shared" si="5"/>
        <v>-8.7615000011282973E-3</v>
      </c>
      <c r="O37" s="10">
        <f t="shared" ca="1" si="2"/>
        <v>-8.6733094374002034E-3</v>
      </c>
      <c r="Q37" s="32">
        <f t="shared" si="3"/>
        <v>42722.476499999997</v>
      </c>
    </row>
    <row r="38" spans="1:17" s="10" customFormat="1" ht="12.95" customHeight="1" x14ac:dyDescent="0.2">
      <c r="A38" s="45" t="s">
        <v>0</v>
      </c>
      <c r="B38" s="46" t="s">
        <v>46</v>
      </c>
      <c r="C38" s="45">
        <v>57741.139900000002</v>
      </c>
      <c r="D38" s="45" t="s">
        <v>56</v>
      </c>
      <c r="E38" s="10">
        <f t="shared" si="0"/>
        <v>19194.971161492598</v>
      </c>
      <c r="F38" s="10">
        <f t="shared" si="1"/>
        <v>19195</v>
      </c>
      <c r="G38" s="10">
        <f t="shared" si="4"/>
        <v>-9.4650000028195791E-3</v>
      </c>
      <c r="K38" s="10">
        <f t="shared" si="5"/>
        <v>-9.4650000028195791E-3</v>
      </c>
      <c r="O38" s="10">
        <f t="shared" ca="1" si="2"/>
        <v>-8.6756495542371637E-3</v>
      </c>
      <c r="Q38" s="32">
        <f t="shared" si="3"/>
        <v>42722.639900000002</v>
      </c>
    </row>
    <row r="39" spans="1:17" s="10" customFormat="1" ht="12.95" customHeight="1" x14ac:dyDescent="0.2">
      <c r="A39" s="47" t="s">
        <v>59</v>
      </c>
      <c r="B39" s="48" t="s">
        <v>46</v>
      </c>
      <c r="C39" s="49">
        <v>57760.668589999899</v>
      </c>
      <c r="D39" s="49">
        <v>1E-4</v>
      </c>
      <c r="E39" s="10">
        <f t="shared" si="0"/>
        <v>19254.472299493609</v>
      </c>
      <c r="F39" s="10">
        <f t="shared" si="1"/>
        <v>19254.5</v>
      </c>
      <c r="G39" s="10">
        <f t="shared" si="4"/>
        <v>-9.0915001055691391E-3</v>
      </c>
      <c r="K39" s="10">
        <f t="shared" si="5"/>
        <v>-9.0915001055691391E-3</v>
      </c>
      <c r="O39" s="10">
        <f t="shared" ca="1" si="2"/>
        <v>-8.9541234578360829E-3</v>
      </c>
      <c r="Q39" s="32">
        <f t="shared" si="3"/>
        <v>42742.168589999899</v>
      </c>
    </row>
    <row r="40" spans="1:17" s="10" customFormat="1" ht="12.95" customHeight="1" x14ac:dyDescent="0.2">
      <c r="A40" s="47" t="s">
        <v>59</v>
      </c>
      <c r="B40" s="48" t="s">
        <v>46</v>
      </c>
      <c r="C40" s="49">
        <v>57760.668879999779</v>
      </c>
      <c r="D40" s="49">
        <v>2.0000000000000001E-4</v>
      </c>
      <c r="E40" s="10">
        <f t="shared" si="0"/>
        <v>19254.473183081951</v>
      </c>
      <c r="F40" s="10">
        <f t="shared" si="1"/>
        <v>19254.5</v>
      </c>
      <c r="G40" s="10">
        <f t="shared" si="4"/>
        <v>-8.8015002256724983E-3</v>
      </c>
      <c r="K40" s="10">
        <f t="shared" si="5"/>
        <v>-8.8015002256724983E-3</v>
      </c>
      <c r="O40" s="10">
        <f t="shared" ca="1" si="2"/>
        <v>-8.9541234578360829E-3</v>
      </c>
      <c r="Q40" s="32">
        <f t="shared" si="3"/>
        <v>42742.168879999779</v>
      </c>
    </row>
    <row r="41" spans="1:17" s="10" customFormat="1" ht="12.95" customHeight="1" x14ac:dyDescent="0.2">
      <c r="A41" s="47" t="s">
        <v>59</v>
      </c>
      <c r="B41" s="48" t="s">
        <v>46</v>
      </c>
      <c r="C41" s="49">
        <v>57764.442220000084</v>
      </c>
      <c r="D41" s="49">
        <v>2.0000000000000001E-4</v>
      </c>
      <c r="E41" s="10">
        <f t="shared" si="0"/>
        <v>19265.970012827525</v>
      </c>
      <c r="F41" s="10">
        <f t="shared" si="1"/>
        <v>19266</v>
      </c>
      <c r="G41" s="10">
        <f t="shared" si="4"/>
        <v>-9.8419999194447882E-3</v>
      </c>
      <c r="K41" s="10">
        <f t="shared" si="5"/>
        <v>-9.8419999194447882E-3</v>
      </c>
      <c r="O41" s="10">
        <f t="shared" ca="1" si="2"/>
        <v>-9.007946145086293E-3</v>
      </c>
      <c r="Q41" s="32">
        <f t="shared" si="3"/>
        <v>42745.942220000084</v>
      </c>
    </row>
    <row r="42" spans="1:17" s="10" customFormat="1" ht="12.95" customHeight="1" x14ac:dyDescent="0.2">
      <c r="A42" s="47" t="s">
        <v>59</v>
      </c>
      <c r="B42" s="48" t="s">
        <v>50</v>
      </c>
      <c r="C42" s="49">
        <v>57764.443440000061</v>
      </c>
      <c r="D42" s="49">
        <v>2.0000000000000001E-4</v>
      </c>
      <c r="E42" s="10">
        <f t="shared" si="0"/>
        <v>19265.973729993755</v>
      </c>
      <c r="F42" s="10">
        <f t="shared" si="1"/>
        <v>19266</v>
      </c>
      <c r="G42" s="10">
        <f t="shared" si="4"/>
        <v>-8.6219999429886229E-3</v>
      </c>
      <c r="K42" s="10">
        <f t="shared" si="5"/>
        <v>-8.6219999429886229E-3</v>
      </c>
      <c r="O42" s="10">
        <f t="shared" ca="1" si="2"/>
        <v>-9.007946145086293E-3</v>
      </c>
      <c r="Q42" s="32">
        <f t="shared" si="3"/>
        <v>42745.943440000061</v>
      </c>
    </row>
    <row r="43" spans="1:17" s="10" customFormat="1" ht="12.95" customHeight="1" x14ac:dyDescent="0.2">
      <c r="A43" s="40" t="s">
        <v>57</v>
      </c>
      <c r="B43" s="6"/>
      <c r="C43" s="5">
        <v>58392.950299999997</v>
      </c>
      <c r="D43" s="5">
        <v>2.0000000000000001E-4</v>
      </c>
      <c r="E43" s="10">
        <f t="shared" si="0"/>
        <v>21180.944647737542</v>
      </c>
      <c r="F43" s="10">
        <f t="shared" si="1"/>
        <v>21181</v>
      </c>
      <c r="G43" s="10">
        <f t="shared" si="4"/>
        <v>-1.8167000001994893E-2</v>
      </c>
      <c r="K43" s="10">
        <f t="shared" si="5"/>
        <v>-1.8167000001994893E-2</v>
      </c>
      <c r="O43" s="10">
        <f t="shared" ca="1" si="2"/>
        <v>-1.7970593630665083E-2</v>
      </c>
      <c r="Q43" s="32">
        <f t="shared" si="3"/>
        <v>43374.450299999997</v>
      </c>
    </row>
    <row r="44" spans="1:17" s="10" customFormat="1" ht="12.95" customHeight="1" x14ac:dyDescent="0.2">
      <c r="A44" s="7" t="s">
        <v>60</v>
      </c>
      <c r="B44" s="8" t="s">
        <v>46</v>
      </c>
      <c r="C44" s="51">
        <v>58392.950299999997</v>
      </c>
      <c r="D44" s="52">
        <v>2.0000000000000001E-4</v>
      </c>
      <c r="E44" s="10">
        <f t="shared" si="0"/>
        <v>21180.944647737542</v>
      </c>
      <c r="F44" s="10">
        <f t="shared" si="1"/>
        <v>21181</v>
      </c>
      <c r="G44" s="10">
        <f t="shared" si="4"/>
        <v>-1.8167000001994893E-2</v>
      </c>
      <c r="K44" s="10">
        <f t="shared" si="5"/>
        <v>-1.8167000001994893E-2</v>
      </c>
      <c r="O44" s="10">
        <f t="shared" ca="1" si="2"/>
        <v>-1.7970593630665083E-2</v>
      </c>
      <c r="Q44" s="32">
        <f t="shared" si="3"/>
        <v>43374.450299999997</v>
      </c>
    </row>
    <row r="45" spans="1:17" s="10" customFormat="1" ht="12.95" customHeight="1" x14ac:dyDescent="0.2">
      <c r="A45" s="47" t="s">
        <v>58</v>
      </c>
      <c r="B45" s="48" t="s">
        <v>50</v>
      </c>
      <c r="C45" s="49">
        <v>58894.607621999923</v>
      </c>
      <c r="D45" s="49">
        <v>1.95E-4</v>
      </c>
      <c r="E45" s="10">
        <f t="shared" si="0"/>
        <v>22709.423083602491</v>
      </c>
      <c r="F45" s="10">
        <f t="shared" si="1"/>
        <v>22709.5</v>
      </c>
      <c r="G45" s="10">
        <f t="shared" si="4"/>
        <v>-2.5244500080589205E-2</v>
      </c>
      <c r="K45" s="10">
        <f t="shared" si="5"/>
        <v>-2.5244500080589205E-2</v>
      </c>
      <c r="O45" s="10">
        <f t="shared" ca="1" si="2"/>
        <v>-2.5124330801269343E-2</v>
      </c>
      <c r="Q45" s="32">
        <f t="shared" si="3"/>
        <v>43876.107621999923</v>
      </c>
    </row>
    <row r="46" spans="1:17" s="10" customFormat="1" ht="12.95" customHeight="1" x14ac:dyDescent="0.2">
      <c r="A46" s="7" t="s">
        <v>61</v>
      </c>
      <c r="B46" s="8" t="s">
        <v>46</v>
      </c>
      <c r="C46" s="51">
        <v>59178.339800000002</v>
      </c>
      <c r="D46" s="52">
        <v>1.4E-3</v>
      </c>
      <c r="E46" s="10">
        <f t="shared" si="0"/>
        <v>23573.914633143111</v>
      </c>
      <c r="F46" s="10">
        <f t="shared" si="1"/>
        <v>23574</v>
      </c>
      <c r="G46" s="10">
        <f t="shared" si="4"/>
        <v>-2.8017999997246079E-2</v>
      </c>
      <c r="K46" s="10">
        <f t="shared" si="5"/>
        <v>-2.8017999997246079E-2</v>
      </c>
      <c r="O46" s="10">
        <f t="shared" ca="1" si="2"/>
        <v>-2.9170392812383109E-2</v>
      </c>
      <c r="Q46" s="32">
        <f t="shared" si="3"/>
        <v>44159.839800000002</v>
      </c>
    </row>
    <row r="47" spans="1:17" s="10" customFormat="1" ht="12.95" customHeight="1" x14ac:dyDescent="0.2">
      <c r="A47" s="47" t="s">
        <v>58</v>
      </c>
      <c r="B47" s="48" t="s">
        <v>46</v>
      </c>
      <c r="C47" s="50">
        <v>59185.39467700012</v>
      </c>
      <c r="D47" s="49">
        <v>9.2699999999999998E-4</v>
      </c>
      <c r="E47" s="10">
        <f t="shared" si="0"/>
        <v>23595.409838913001</v>
      </c>
      <c r="F47" s="10">
        <f t="shared" si="1"/>
        <v>23595.5</v>
      </c>
      <c r="G47" s="10">
        <f t="shared" si="4"/>
        <v>-2.9591499878733885E-2</v>
      </c>
      <c r="K47" s="10">
        <f t="shared" si="5"/>
        <v>-2.9591499878733885E-2</v>
      </c>
      <c r="O47" s="10">
        <f t="shared" ca="1" si="2"/>
        <v>-2.9271017836372634E-2</v>
      </c>
      <c r="Q47" s="32">
        <f t="shared" si="3"/>
        <v>44166.89467700012</v>
      </c>
    </row>
    <row r="48" spans="1:17" s="10" customFormat="1" ht="12.95" customHeight="1" x14ac:dyDescent="0.2">
      <c r="A48" s="47" t="s">
        <v>58</v>
      </c>
      <c r="B48" s="48" t="s">
        <v>50</v>
      </c>
      <c r="C48" s="50">
        <v>59185.396825000178</v>
      </c>
      <c r="D48" s="49">
        <v>3.2420000000000001E-3</v>
      </c>
      <c r="E48" s="10">
        <f t="shared" si="0"/>
        <v>23595.416383563352</v>
      </c>
      <c r="F48" s="10">
        <f t="shared" si="1"/>
        <v>23595.5</v>
      </c>
      <c r="G48" s="10">
        <f t="shared" si="4"/>
        <v>-2.7443499820947181E-2</v>
      </c>
      <c r="K48" s="10">
        <f t="shared" si="5"/>
        <v>-2.7443499820947181E-2</v>
      </c>
      <c r="O48" s="10">
        <f t="shared" ca="1" si="2"/>
        <v>-2.9271017836372634E-2</v>
      </c>
      <c r="Q48" s="32">
        <f t="shared" si="3"/>
        <v>44166.896825000178</v>
      </c>
    </row>
    <row r="49" spans="1:17" s="10" customFormat="1" ht="12.95" customHeight="1" x14ac:dyDescent="0.2">
      <c r="A49" s="7" t="s">
        <v>61</v>
      </c>
      <c r="B49" s="8" t="s">
        <v>46</v>
      </c>
      <c r="C49" s="51">
        <v>59203.282899999998</v>
      </c>
      <c r="D49" s="52">
        <v>1.4E-3</v>
      </c>
      <c r="E49" s="10">
        <f t="shared" si="0"/>
        <v>23649.912707529082</v>
      </c>
      <c r="F49" s="10">
        <f t="shared" si="1"/>
        <v>23650</v>
      </c>
      <c r="G49" s="10">
        <f t="shared" si="4"/>
        <v>-2.8650000000197906E-2</v>
      </c>
      <c r="K49" s="10">
        <f t="shared" si="5"/>
        <v>-2.8650000000197906E-2</v>
      </c>
      <c r="O49" s="10">
        <f t="shared" ca="1" si="2"/>
        <v>-2.9526090571601896E-2</v>
      </c>
      <c r="Q49" s="32">
        <f t="shared" si="3"/>
        <v>44184.782899999998</v>
      </c>
    </row>
    <row r="50" spans="1:17" s="10" customFormat="1" ht="12.95" customHeight="1" x14ac:dyDescent="0.2">
      <c r="A50" s="7" t="s">
        <v>61</v>
      </c>
      <c r="B50" s="8" t="s">
        <v>46</v>
      </c>
      <c r="C50" s="51">
        <v>59275.323199999999</v>
      </c>
      <c r="D50" s="52">
        <v>5.9999999999999995E-4</v>
      </c>
      <c r="E50" s="10">
        <f t="shared" si="0"/>
        <v>23869.409244775394</v>
      </c>
      <c r="F50" s="10">
        <f t="shared" si="1"/>
        <v>23869.5</v>
      </c>
      <c r="G50" s="10">
        <f t="shared" si="4"/>
        <v>-2.9786500002956018E-2</v>
      </c>
      <c r="K50" s="10">
        <f t="shared" si="5"/>
        <v>-2.9786500002956018E-2</v>
      </c>
      <c r="O50" s="10">
        <f t="shared" ca="1" si="2"/>
        <v>-3.055340186302985E-2</v>
      </c>
      <c r="Q50" s="32">
        <f t="shared" si="3"/>
        <v>44256.823199999999</v>
      </c>
    </row>
    <row r="51" spans="1:17" s="10" customFormat="1" ht="12.95" customHeight="1" x14ac:dyDescent="0.2">
      <c r="A51" s="7" t="s">
        <v>61</v>
      </c>
      <c r="B51" s="8" t="s">
        <v>46</v>
      </c>
      <c r="C51" s="51">
        <v>59275.485399999998</v>
      </c>
      <c r="D51" s="52">
        <v>8.0000000000000004E-4</v>
      </c>
      <c r="E51" s="10">
        <f t="shared" si="0"/>
        <v>23869.903445081905</v>
      </c>
      <c r="F51" s="10">
        <f t="shared" si="1"/>
        <v>23870</v>
      </c>
      <c r="G51" s="10">
        <f t="shared" si="4"/>
        <v>-3.169000000343658E-2</v>
      </c>
      <c r="K51" s="10">
        <f t="shared" si="5"/>
        <v>-3.169000000343658E-2</v>
      </c>
      <c r="O51" s="10">
        <f t="shared" ca="1" si="2"/>
        <v>-3.0555741979866824E-2</v>
      </c>
      <c r="Q51" s="32">
        <f t="shared" si="3"/>
        <v>44256.985399999998</v>
      </c>
    </row>
    <row r="52" spans="1:17" s="10" customFormat="1" ht="12.95" customHeight="1" x14ac:dyDescent="0.2">
      <c r="A52" s="7" t="s">
        <v>61</v>
      </c>
      <c r="B52" s="8" t="s">
        <v>50</v>
      </c>
      <c r="C52" s="51">
        <v>59529.351900000001</v>
      </c>
      <c r="D52" s="52">
        <v>1.4E-3</v>
      </c>
      <c r="E52" s="10">
        <f t="shared" si="0"/>
        <v>24643.398525930283</v>
      </c>
      <c r="F52" s="10">
        <f t="shared" si="1"/>
        <v>24643.5</v>
      </c>
      <c r="G52" s="10">
        <f t="shared" si="4"/>
        <v>-3.3304500000667758E-2</v>
      </c>
      <c r="K52" s="10">
        <f t="shared" si="5"/>
        <v>-3.3304500000667758E-2</v>
      </c>
      <c r="O52" s="10">
        <f t="shared" ca="1" si="2"/>
        <v>-3.4175902726652815E-2</v>
      </c>
      <c r="Q52" s="32">
        <f t="shared" si="3"/>
        <v>44510.851900000001</v>
      </c>
    </row>
    <row r="53" spans="1:17" s="10" customFormat="1" ht="12.95" customHeight="1" x14ac:dyDescent="0.2">
      <c r="A53" s="7" t="s">
        <v>62</v>
      </c>
      <c r="B53" s="8" t="s">
        <v>50</v>
      </c>
      <c r="C53" s="53">
        <v>59559.2166</v>
      </c>
      <c r="D53" s="52">
        <v>2.0999999999999999E-3</v>
      </c>
      <c r="E53" s="10">
        <f t="shared" ref="E53" si="6">+(C53-C$7)/C$8</f>
        <v>24734.392014795536</v>
      </c>
      <c r="F53" s="10">
        <f t="shared" ref="F53" si="7">ROUND(2*E53,0)/2</f>
        <v>24734.5</v>
      </c>
      <c r="G53" s="10">
        <f t="shared" ref="G53" si="8">+C53-(C$7+F53*C$8)</f>
        <v>-3.5441500003798865E-2</v>
      </c>
      <c r="K53" s="10">
        <f t="shared" ref="K53" si="9">+G53</f>
        <v>-3.5441500003798865E-2</v>
      </c>
      <c r="O53" s="10">
        <f t="shared" ref="O53" ca="1" si="10">+C$11+C$12*$F53</f>
        <v>-3.4601803990980576E-2</v>
      </c>
      <c r="Q53" s="32">
        <f t="shared" ref="Q53" si="11">+C53-15018.5</f>
        <v>44540.7166</v>
      </c>
    </row>
    <row r="54" spans="1:17" s="10" customFormat="1" ht="12.95" customHeight="1" x14ac:dyDescent="0.2">
      <c r="A54" s="9" t="s">
        <v>63</v>
      </c>
      <c r="B54" s="55" t="s">
        <v>46</v>
      </c>
      <c r="C54" s="54">
        <v>59625.676800000001</v>
      </c>
      <c r="D54" s="54">
        <v>0</v>
      </c>
      <c r="E54" s="10">
        <f t="shared" ref="E54" si="12">+(C54-C$7)/C$8</f>
        <v>24936.886781817571</v>
      </c>
      <c r="F54" s="10">
        <f t="shared" ref="F54" si="13">ROUND(2*E54,0)/2</f>
        <v>24937</v>
      </c>
      <c r="G54" s="10">
        <f t="shared" ref="G54" si="14">+C54-(C$7+F54*C$8)</f>
        <v>-3.7158999999519438E-2</v>
      </c>
      <c r="K54" s="10">
        <f t="shared" ref="K54" si="15">+G54</f>
        <v>-3.7158999999519438E-2</v>
      </c>
      <c r="O54" s="10">
        <f t="shared" ref="O54" ca="1" si="16">+C$11+C$12*$F54</f>
        <v>-3.5549551309951702E-2</v>
      </c>
      <c r="Q54" s="32">
        <f t="shared" ref="Q54" si="17">+C54-15018.5</f>
        <v>44607.176800000001</v>
      </c>
    </row>
    <row r="55" spans="1:17" s="10" customFormat="1" ht="12.95" customHeight="1" x14ac:dyDescent="0.2">
      <c r="A55" s="7" t="s">
        <v>64</v>
      </c>
      <c r="B55" s="8" t="s">
        <v>50</v>
      </c>
      <c r="C55" s="52">
        <v>59677.041660000003</v>
      </c>
      <c r="D55" s="52">
        <v>1.2999999999999999E-4</v>
      </c>
      <c r="E55" s="10">
        <f t="shared" ref="E55" si="18">+(C55-C$7)/C$8</f>
        <v>25093.388197082942</v>
      </c>
      <c r="F55" s="10">
        <f t="shared" ref="F55" si="19">ROUND(2*E55,0)/2</f>
        <v>25093.5</v>
      </c>
      <c r="G55" s="10">
        <f t="shared" ref="G55" si="20">+C55-(C$7+F55*C$8)</f>
        <v>-3.6694499998702668E-2</v>
      </c>
      <c r="K55" s="10">
        <f t="shared" ref="K55" si="21">+G55</f>
        <v>-3.6694499998702668E-2</v>
      </c>
      <c r="O55" s="10">
        <f t="shared" ref="O55" ca="1" si="22">+C$11+C$12*$F55</f>
        <v>-3.6282007879921988E-2</v>
      </c>
      <c r="Q55" s="32">
        <f t="shared" ref="Q55" si="23">+C55-15018.5</f>
        <v>44658.541660000003</v>
      </c>
    </row>
    <row r="56" spans="1:17" s="10" customFormat="1" ht="12.95" customHeight="1" x14ac:dyDescent="0.2">
      <c r="B56" s="11"/>
      <c r="C56" s="17"/>
      <c r="D56" s="17"/>
    </row>
    <row r="57" spans="1:17" s="10" customFormat="1" ht="12.95" customHeight="1" x14ac:dyDescent="0.2">
      <c r="B57" s="11"/>
      <c r="C57" s="17"/>
      <c r="D57" s="17"/>
    </row>
    <row r="58" spans="1:17" s="10" customFormat="1" ht="12.95" customHeight="1" x14ac:dyDescent="0.2">
      <c r="B58" s="11"/>
      <c r="C58" s="17"/>
      <c r="D58" s="17"/>
    </row>
    <row r="59" spans="1:17" s="10" customFormat="1" ht="12.95" customHeight="1" x14ac:dyDescent="0.2">
      <c r="B59" s="11"/>
      <c r="C59" s="17"/>
      <c r="D59" s="17"/>
    </row>
    <row r="60" spans="1:17" s="10" customFormat="1" ht="12.95" customHeight="1" x14ac:dyDescent="0.2">
      <c r="B60" s="11"/>
      <c r="C60" s="17"/>
      <c r="D60" s="17"/>
    </row>
    <row r="61" spans="1:17" s="10" customFormat="1" ht="12.95" customHeight="1" x14ac:dyDescent="0.2">
      <c r="B61" s="11"/>
      <c r="C61" s="17"/>
      <c r="D61" s="17"/>
    </row>
    <row r="62" spans="1:17" s="10" customFormat="1" ht="12.95" customHeight="1" x14ac:dyDescent="0.2">
      <c r="B62" s="11"/>
      <c r="C62" s="17"/>
      <c r="D62" s="17"/>
    </row>
    <row r="63" spans="1:17" s="10" customFormat="1" ht="12.95" customHeight="1" x14ac:dyDescent="0.2">
      <c r="B63" s="11"/>
      <c r="C63" s="17"/>
      <c r="D63" s="17"/>
    </row>
    <row r="64" spans="1:17" s="10" customFormat="1" ht="12.95" customHeight="1" x14ac:dyDescent="0.2">
      <c r="B64" s="11"/>
      <c r="C64" s="17"/>
      <c r="D64" s="17"/>
    </row>
    <row r="65" spans="2:4" s="10" customFormat="1" ht="12.95" customHeight="1" x14ac:dyDescent="0.2">
      <c r="B65" s="11"/>
      <c r="C65" s="17"/>
      <c r="D65" s="17"/>
    </row>
    <row r="66" spans="2:4" s="10" customFormat="1" ht="12.95" customHeight="1" x14ac:dyDescent="0.2">
      <c r="B66" s="11"/>
      <c r="C66" s="17"/>
      <c r="D66" s="17"/>
    </row>
    <row r="67" spans="2:4" s="10" customFormat="1" ht="12.95" customHeight="1" x14ac:dyDescent="0.2">
      <c r="B67" s="11"/>
      <c r="C67" s="17"/>
      <c r="D67" s="17"/>
    </row>
    <row r="68" spans="2:4" s="10" customFormat="1" ht="12.95" customHeight="1" x14ac:dyDescent="0.2">
      <c r="B68" s="11"/>
      <c r="C68" s="17"/>
      <c r="D68" s="17"/>
    </row>
    <row r="69" spans="2:4" s="10" customFormat="1" ht="12.95" customHeight="1" x14ac:dyDescent="0.2">
      <c r="B69" s="11"/>
      <c r="C69" s="17"/>
      <c r="D69" s="17"/>
    </row>
    <row r="70" spans="2:4" s="10" customFormat="1" ht="12.95" customHeight="1" x14ac:dyDescent="0.2">
      <c r="B70" s="11"/>
      <c r="C70" s="17"/>
      <c r="D70" s="17"/>
    </row>
    <row r="71" spans="2:4" s="10" customFormat="1" ht="12.95" customHeight="1" x14ac:dyDescent="0.2">
      <c r="B71" s="11"/>
      <c r="C71" s="17"/>
      <c r="D71" s="17"/>
    </row>
    <row r="72" spans="2:4" s="10" customFormat="1" ht="12.95" customHeight="1" x14ac:dyDescent="0.2">
      <c r="B72" s="11"/>
      <c r="C72" s="17"/>
      <c r="D72" s="17"/>
    </row>
    <row r="73" spans="2:4" s="10" customFormat="1" ht="12.95" customHeight="1" x14ac:dyDescent="0.2">
      <c r="B73" s="11"/>
      <c r="C73" s="17"/>
      <c r="D73" s="17"/>
    </row>
    <row r="74" spans="2:4" s="10" customFormat="1" ht="12.95" customHeight="1" x14ac:dyDescent="0.2">
      <c r="B74" s="11"/>
      <c r="C74" s="17"/>
      <c r="D74" s="17"/>
    </row>
    <row r="75" spans="2:4" s="10" customFormat="1" ht="12.95" customHeight="1" x14ac:dyDescent="0.2">
      <c r="B75" s="11"/>
      <c r="C75" s="17"/>
      <c r="D75" s="17"/>
    </row>
    <row r="76" spans="2:4" s="10" customFormat="1" ht="12.95" customHeight="1" x14ac:dyDescent="0.2">
      <c r="B76" s="11"/>
      <c r="C76" s="17"/>
      <c r="D76" s="17"/>
    </row>
    <row r="77" spans="2:4" s="10" customFormat="1" ht="12.95" customHeight="1" x14ac:dyDescent="0.2">
      <c r="B77" s="11"/>
      <c r="C77" s="17"/>
      <c r="D77" s="17"/>
    </row>
    <row r="78" spans="2:4" s="10" customFormat="1" ht="12.95" customHeight="1" x14ac:dyDescent="0.2">
      <c r="B78" s="11"/>
      <c r="C78" s="17"/>
      <c r="D78" s="17"/>
    </row>
    <row r="79" spans="2:4" s="10" customFormat="1" ht="12.95" customHeight="1" x14ac:dyDescent="0.2">
      <c r="B79" s="11"/>
      <c r="C79" s="17"/>
      <c r="D79" s="17"/>
    </row>
    <row r="80" spans="2:4" s="10" customFormat="1" ht="12.95" customHeight="1" x14ac:dyDescent="0.2">
      <c r="B80" s="11"/>
      <c r="C80" s="17"/>
      <c r="D80" s="17"/>
    </row>
    <row r="81" spans="2:4" s="10" customFormat="1" ht="12.95" customHeight="1" x14ac:dyDescent="0.2">
      <c r="B81" s="11"/>
      <c r="C81" s="17"/>
      <c r="D81" s="17"/>
    </row>
    <row r="82" spans="2:4" s="10" customFormat="1" ht="12.95" customHeight="1" x14ac:dyDescent="0.2">
      <c r="B82" s="11"/>
      <c r="C82" s="17"/>
      <c r="D82" s="17"/>
    </row>
    <row r="83" spans="2:4" s="10" customFormat="1" ht="12.95" customHeight="1" x14ac:dyDescent="0.2">
      <c r="B83" s="11"/>
      <c r="C83" s="17"/>
      <c r="D83" s="17"/>
    </row>
    <row r="84" spans="2:4" s="10" customFormat="1" ht="12.95" customHeight="1" x14ac:dyDescent="0.2">
      <c r="B84" s="11"/>
      <c r="C84" s="17"/>
      <c r="D84" s="17"/>
    </row>
    <row r="85" spans="2:4" s="10" customFormat="1" ht="12.95" customHeight="1" x14ac:dyDescent="0.2">
      <c r="B85" s="11"/>
      <c r="C85" s="17"/>
      <c r="D85" s="17"/>
    </row>
    <row r="86" spans="2:4" s="10" customFormat="1" ht="12.95" customHeight="1" x14ac:dyDescent="0.2">
      <c r="B86" s="11"/>
      <c r="C86" s="17"/>
      <c r="D86" s="17"/>
    </row>
    <row r="87" spans="2:4" s="10" customFormat="1" ht="12.95" customHeight="1" x14ac:dyDescent="0.2">
      <c r="B87" s="11"/>
      <c r="C87" s="17"/>
      <c r="D87" s="17"/>
    </row>
    <row r="88" spans="2:4" s="10" customFormat="1" ht="12.95" customHeight="1" x14ac:dyDescent="0.2">
      <c r="B88" s="11"/>
      <c r="C88" s="17"/>
      <c r="D88" s="17"/>
    </row>
    <row r="89" spans="2:4" s="10" customFormat="1" ht="12.95" customHeight="1" x14ac:dyDescent="0.2">
      <c r="B89" s="11"/>
      <c r="C89" s="17"/>
      <c r="D89" s="17"/>
    </row>
    <row r="90" spans="2:4" s="10" customFormat="1" ht="12.95" customHeight="1" x14ac:dyDescent="0.2">
      <c r="B90" s="11"/>
      <c r="C90" s="17"/>
      <c r="D90" s="17"/>
    </row>
    <row r="91" spans="2:4" s="10" customFormat="1" ht="12.95" customHeight="1" x14ac:dyDescent="0.2">
      <c r="B91" s="11"/>
      <c r="C91" s="17"/>
      <c r="D91" s="17"/>
    </row>
    <row r="92" spans="2:4" s="10" customFormat="1" ht="12.95" customHeight="1" x14ac:dyDescent="0.2">
      <c r="B92" s="11"/>
      <c r="C92" s="17"/>
      <c r="D92" s="17"/>
    </row>
    <row r="93" spans="2:4" s="10" customFormat="1" ht="12.95" customHeight="1" x14ac:dyDescent="0.2">
      <c r="B93" s="11"/>
      <c r="C93" s="17"/>
      <c r="D93" s="17"/>
    </row>
    <row r="94" spans="2:4" s="10" customFormat="1" ht="12.95" customHeight="1" x14ac:dyDescent="0.2">
      <c r="B94" s="11"/>
      <c r="C94" s="17"/>
      <c r="D94" s="17"/>
    </row>
    <row r="95" spans="2:4" s="10" customFormat="1" ht="12.95" customHeight="1" x14ac:dyDescent="0.2">
      <c r="B95" s="11"/>
      <c r="C95" s="17"/>
      <c r="D95" s="17"/>
    </row>
    <row r="96" spans="2:4" s="10" customFormat="1" ht="12.95" customHeight="1" x14ac:dyDescent="0.2">
      <c r="B96" s="11"/>
      <c r="C96" s="17"/>
      <c r="D96" s="17"/>
    </row>
    <row r="97" spans="2:4" s="10" customFormat="1" ht="12.95" customHeight="1" x14ac:dyDescent="0.2">
      <c r="B97" s="11"/>
      <c r="C97" s="17"/>
      <c r="D97" s="17"/>
    </row>
    <row r="98" spans="2:4" s="10" customFormat="1" ht="12.95" customHeight="1" x14ac:dyDescent="0.2">
      <c r="B98" s="11"/>
      <c r="C98" s="17"/>
      <c r="D98" s="17"/>
    </row>
    <row r="99" spans="2:4" s="10" customFormat="1" ht="12.95" customHeight="1" x14ac:dyDescent="0.2">
      <c r="B99" s="11"/>
      <c r="C99" s="17"/>
      <c r="D99" s="17"/>
    </row>
    <row r="100" spans="2:4" s="10" customFormat="1" ht="12.95" customHeight="1" x14ac:dyDescent="0.2">
      <c r="B100" s="11"/>
      <c r="C100" s="17"/>
      <c r="D100" s="17"/>
    </row>
    <row r="101" spans="2:4" s="10" customFormat="1" ht="12.95" customHeight="1" x14ac:dyDescent="0.2">
      <c r="B101" s="11"/>
      <c r="C101" s="17"/>
      <c r="D101" s="17"/>
    </row>
    <row r="102" spans="2:4" s="10" customFormat="1" ht="12.95" customHeight="1" x14ac:dyDescent="0.2">
      <c r="B102" s="11"/>
      <c r="C102" s="17"/>
      <c r="D102" s="17"/>
    </row>
    <row r="103" spans="2:4" s="10" customFormat="1" ht="12.95" customHeight="1" x14ac:dyDescent="0.2">
      <c r="B103" s="11"/>
      <c r="C103" s="17"/>
      <c r="D103" s="17"/>
    </row>
    <row r="104" spans="2:4" s="10" customFormat="1" ht="12.95" customHeight="1" x14ac:dyDescent="0.2">
      <c r="B104" s="11"/>
      <c r="C104" s="17"/>
      <c r="D104" s="17"/>
    </row>
    <row r="105" spans="2:4" s="10" customFormat="1" ht="12.95" customHeight="1" x14ac:dyDescent="0.2">
      <c r="B105" s="11"/>
      <c r="C105" s="17"/>
      <c r="D105" s="17"/>
    </row>
    <row r="106" spans="2:4" s="10" customFormat="1" ht="12.95" customHeight="1" x14ac:dyDescent="0.2">
      <c r="B106" s="11"/>
      <c r="C106" s="17"/>
      <c r="D106" s="17"/>
    </row>
    <row r="107" spans="2:4" s="10" customFormat="1" ht="12.95" customHeight="1" x14ac:dyDescent="0.2">
      <c r="B107" s="11"/>
      <c r="C107" s="17"/>
      <c r="D107" s="17"/>
    </row>
    <row r="108" spans="2:4" s="10" customFormat="1" ht="12.95" customHeight="1" x14ac:dyDescent="0.2">
      <c r="B108" s="11"/>
      <c r="C108" s="17"/>
      <c r="D108" s="17"/>
    </row>
    <row r="109" spans="2:4" s="10" customFormat="1" ht="12.95" customHeight="1" x14ac:dyDescent="0.2">
      <c r="B109" s="11"/>
      <c r="C109" s="17"/>
      <c r="D109" s="17"/>
    </row>
    <row r="110" spans="2:4" s="10" customFormat="1" ht="12.95" customHeight="1" x14ac:dyDescent="0.2">
      <c r="B110" s="11"/>
      <c r="C110" s="17"/>
      <c r="D110" s="17"/>
    </row>
    <row r="111" spans="2:4" s="10" customFormat="1" ht="12.95" customHeight="1" x14ac:dyDescent="0.2">
      <c r="B111" s="11"/>
      <c r="C111" s="17"/>
      <c r="D111" s="17"/>
    </row>
    <row r="112" spans="2:4" s="10" customFormat="1" ht="12.95" customHeight="1" x14ac:dyDescent="0.2">
      <c r="B112" s="11"/>
      <c r="C112" s="17"/>
      <c r="D112" s="17"/>
    </row>
    <row r="113" spans="2:4" s="10" customFormat="1" ht="12.95" customHeight="1" x14ac:dyDescent="0.2">
      <c r="B113" s="11"/>
      <c r="C113" s="17"/>
      <c r="D113" s="17"/>
    </row>
    <row r="114" spans="2:4" s="10" customFormat="1" ht="12.95" customHeight="1" x14ac:dyDescent="0.2">
      <c r="B114" s="11"/>
      <c r="C114" s="17"/>
      <c r="D114" s="17"/>
    </row>
    <row r="115" spans="2:4" s="10" customFormat="1" ht="12.95" customHeight="1" x14ac:dyDescent="0.2">
      <c r="B115" s="11"/>
      <c r="C115" s="17"/>
      <c r="D115" s="17"/>
    </row>
    <row r="116" spans="2:4" s="10" customFormat="1" ht="12.95" customHeight="1" x14ac:dyDescent="0.2">
      <c r="B116" s="11"/>
      <c r="C116" s="17"/>
      <c r="D116" s="17"/>
    </row>
    <row r="117" spans="2:4" s="10" customFormat="1" ht="12.95" customHeight="1" x14ac:dyDescent="0.2">
      <c r="B117" s="11"/>
      <c r="C117" s="17"/>
      <c r="D117" s="17"/>
    </row>
    <row r="118" spans="2:4" s="10" customFormat="1" ht="12.95" customHeight="1" x14ac:dyDescent="0.2">
      <c r="B118" s="11"/>
      <c r="C118" s="17"/>
      <c r="D118" s="17"/>
    </row>
    <row r="119" spans="2:4" s="10" customFormat="1" ht="12.95" customHeight="1" x14ac:dyDescent="0.2">
      <c r="B119" s="11"/>
      <c r="C119" s="17"/>
      <c r="D119" s="17"/>
    </row>
    <row r="120" spans="2:4" s="10" customFormat="1" ht="12.95" customHeight="1" x14ac:dyDescent="0.2">
      <c r="B120" s="11"/>
      <c r="C120" s="17"/>
      <c r="D120" s="17"/>
    </row>
    <row r="121" spans="2:4" s="10" customFormat="1" ht="12.95" customHeight="1" x14ac:dyDescent="0.2">
      <c r="B121" s="11"/>
      <c r="C121" s="17"/>
      <c r="D121" s="17"/>
    </row>
    <row r="122" spans="2:4" s="10" customFormat="1" ht="12.95" customHeight="1" x14ac:dyDescent="0.2">
      <c r="B122" s="11"/>
      <c r="C122" s="17"/>
      <c r="D122" s="17"/>
    </row>
    <row r="123" spans="2:4" s="10" customFormat="1" ht="12.95" customHeight="1" x14ac:dyDescent="0.2">
      <c r="B123" s="11"/>
      <c r="C123" s="17"/>
      <c r="D123" s="17"/>
    </row>
    <row r="124" spans="2:4" s="10" customFormat="1" ht="12.95" customHeight="1" x14ac:dyDescent="0.2">
      <c r="B124" s="11"/>
      <c r="C124" s="17"/>
      <c r="D124" s="17"/>
    </row>
    <row r="125" spans="2:4" s="10" customFormat="1" ht="12.95" customHeight="1" x14ac:dyDescent="0.2">
      <c r="B125" s="11"/>
      <c r="C125" s="17"/>
      <c r="D125" s="17"/>
    </row>
    <row r="126" spans="2:4" s="10" customFormat="1" ht="12.95" customHeight="1" x14ac:dyDescent="0.2">
      <c r="B126" s="11"/>
      <c r="C126" s="17"/>
      <c r="D126" s="17"/>
    </row>
    <row r="127" spans="2:4" s="10" customFormat="1" ht="12.95" customHeight="1" x14ac:dyDescent="0.2">
      <c r="B127" s="11"/>
      <c r="C127" s="17"/>
      <c r="D127" s="17"/>
    </row>
    <row r="128" spans="2:4" s="10" customFormat="1" ht="12.95" customHeight="1" x14ac:dyDescent="0.2">
      <c r="B128" s="11"/>
      <c r="C128" s="17"/>
      <c r="D128" s="17"/>
    </row>
    <row r="129" spans="2:4" s="10" customFormat="1" ht="12.95" customHeight="1" x14ac:dyDescent="0.2">
      <c r="B129" s="11"/>
      <c r="C129" s="17"/>
      <c r="D129" s="17"/>
    </row>
    <row r="130" spans="2:4" s="10" customFormat="1" ht="12.95" customHeight="1" x14ac:dyDescent="0.2">
      <c r="B130" s="11"/>
      <c r="C130" s="17"/>
      <c r="D130" s="17"/>
    </row>
    <row r="131" spans="2:4" s="10" customFormat="1" ht="12.95" customHeight="1" x14ac:dyDescent="0.2">
      <c r="B131" s="11"/>
      <c r="C131" s="17"/>
      <c r="D131" s="17"/>
    </row>
    <row r="132" spans="2:4" s="10" customFormat="1" ht="12.95" customHeight="1" x14ac:dyDescent="0.2">
      <c r="B132" s="11"/>
      <c r="C132" s="17"/>
      <c r="D132" s="17"/>
    </row>
    <row r="133" spans="2:4" s="10" customFormat="1" ht="12.95" customHeight="1" x14ac:dyDescent="0.2">
      <c r="B133" s="11"/>
      <c r="C133" s="17"/>
      <c r="D133" s="17"/>
    </row>
    <row r="134" spans="2:4" s="10" customFormat="1" ht="12.95" customHeight="1" x14ac:dyDescent="0.2">
      <c r="B134" s="11"/>
      <c r="C134" s="17"/>
      <c r="D134" s="17"/>
    </row>
    <row r="135" spans="2:4" s="10" customFormat="1" ht="12.95" customHeight="1" x14ac:dyDescent="0.2">
      <c r="B135" s="11"/>
      <c r="C135" s="17"/>
      <c r="D135" s="17"/>
    </row>
    <row r="136" spans="2:4" s="10" customFormat="1" ht="12.95" customHeight="1" x14ac:dyDescent="0.2">
      <c r="B136" s="11"/>
      <c r="C136" s="17"/>
      <c r="D136" s="17"/>
    </row>
    <row r="137" spans="2:4" s="10" customFormat="1" ht="12.95" customHeight="1" x14ac:dyDescent="0.2">
      <c r="B137" s="11"/>
      <c r="C137" s="17"/>
      <c r="D137" s="17"/>
    </row>
    <row r="138" spans="2:4" s="10" customFormat="1" ht="12.95" customHeight="1" x14ac:dyDescent="0.2">
      <c r="B138" s="11"/>
      <c r="C138" s="17"/>
      <c r="D138" s="17"/>
    </row>
    <row r="139" spans="2:4" s="10" customFormat="1" ht="12.95" customHeight="1" x14ac:dyDescent="0.2">
      <c r="B139" s="11"/>
      <c r="C139" s="17"/>
      <c r="D139" s="17"/>
    </row>
    <row r="140" spans="2:4" s="10" customFormat="1" ht="12.95" customHeight="1" x14ac:dyDescent="0.2">
      <c r="B140" s="11"/>
      <c r="C140" s="17"/>
      <c r="D140" s="17"/>
    </row>
    <row r="141" spans="2:4" s="10" customFormat="1" ht="12.95" customHeight="1" x14ac:dyDescent="0.2">
      <c r="B141" s="11"/>
      <c r="C141" s="17"/>
      <c r="D141" s="17"/>
    </row>
    <row r="142" spans="2:4" s="10" customFormat="1" ht="12.95" customHeight="1" x14ac:dyDescent="0.2">
      <c r="B142" s="11"/>
      <c r="C142" s="17"/>
      <c r="D142" s="17"/>
    </row>
    <row r="143" spans="2:4" s="10" customFormat="1" ht="12.95" customHeight="1" x14ac:dyDescent="0.2">
      <c r="B143" s="11"/>
      <c r="C143" s="17"/>
      <c r="D143" s="17"/>
    </row>
    <row r="144" spans="2:4" s="10" customFormat="1" ht="12.95" customHeight="1" x14ac:dyDescent="0.2">
      <c r="B144" s="11"/>
      <c r="C144" s="17"/>
      <c r="D144" s="17"/>
    </row>
    <row r="145" spans="2:4" s="10" customFormat="1" ht="12.95" customHeight="1" x14ac:dyDescent="0.2">
      <c r="B145" s="11"/>
      <c r="C145" s="17"/>
      <c r="D145" s="17"/>
    </row>
    <row r="146" spans="2:4" s="10" customFormat="1" ht="12.95" customHeight="1" x14ac:dyDescent="0.2">
      <c r="B146" s="11"/>
      <c r="C146" s="17"/>
      <c r="D146" s="17"/>
    </row>
    <row r="147" spans="2:4" s="10" customFormat="1" ht="12.95" customHeight="1" x14ac:dyDescent="0.2">
      <c r="B147" s="11"/>
      <c r="C147" s="17"/>
      <c r="D147" s="17"/>
    </row>
    <row r="148" spans="2:4" s="10" customFormat="1" ht="12.95" customHeight="1" x14ac:dyDescent="0.2">
      <c r="B148" s="11"/>
      <c r="C148" s="17"/>
      <c r="D148" s="17"/>
    </row>
    <row r="149" spans="2:4" s="10" customFormat="1" ht="12.95" customHeight="1" x14ac:dyDescent="0.2">
      <c r="B149" s="11"/>
      <c r="C149" s="17"/>
      <c r="D149" s="17"/>
    </row>
    <row r="150" spans="2:4" s="10" customFormat="1" ht="12.95" customHeight="1" x14ac:dyDescent="0.2">
      <c r="B150" s="11"/>
      <c r="C150" s="17"/>
      <c r="D150" s="17"/>
    </row>
    <row r="151" spans="2:4" s="10" customFormat="1" ht="12.95" customHeight="1" x14ac:dyDescent="0.2">
      <c r="B151" s="11"/>
      <c r="C151" s="17"/>
      <c r="D151" s="17"/>
    </row>
    <row r="152" spans="2:4" s="10" customFormat="1" ht="12.95" customHeight="1" x14ac:dyDescent="0.2">
      <c r="B152" s="11"/>
      <c r="C152" s="17"/>
      <c r="D152" s="17"/>
    </row>
    <row r="153" spans="2:4" x14ac:dyDescent="0.2">
      <c r="C153" s="3"/>
      <c r="D153" s="3"/>
    </row>
    <row r="154" spans="2:4" x14ac:dyDescent="0.2">
      <c r="C154" s="3"/>
      <c r="D154" s="3"/>
    </row>
    <row r="155" spans="2:4" x14ac:dyDescent="0.2">
      <c r="C155" s="3"/>
      <c r="D155" s="3"/>
    </row>
    <row r="156" spans="2:4" x14ac:dyDescent="0.2">
      <c r="C156" s="3"/>
      <c r="D156" s="3"/>
    </row>
    <row r="157" spans="2:4" x14ac:dyDescent="0.2">
      <c r="C157" s="3"/>
      <c r="D157" s="3"/>
    </row>
    <row r="158" spans="2:4" x14ac:dyDescent="0.2">
      <c r="C158" s="3"/>
      <c r="D158" s="3"/>
    </row>
    <row r="159" spans="2:4" x14ac:dyDescent="0.2">
      <c r="C159" s="3"/>
      <c r="D159" s="3"/>
    </row>
    <row r="160" spans="2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rotectedRanges>
    <protectedRange sqref="A40:D46" name="Range1"/>
  </protectedRanges>
  <sortState xmlns:xlrd2="http://schemas.microsoft.com/office/spreadsheetml/2017/richdata2" ref="A21:V52">
    <sortCondition ref="C21:C52"/>
  </sortState>
  <phoneticPr fontId="7" type="noConversion"/>
  <hyperlinks>
    <hyperlink ref="H2548" r:id="rId1" display="http://vsolj.cetus-net.org/bulletin.html" xr:uid="{00000000-0004-0000-0000-000000000000}"/>
    <hyperlink ref="H64804" r:id="rId2" display="http://vsolj.cetus-net.org/bulletin.html" xr:uid="{00000000-0004-0000-0000-000001000000}"/>
    <hyperlink ref="H64797" r:id="rId3" display="https://www.aavso.org/ejaavso" xr:uid="{00000000-0004-0000-0000-000002000000}"/>
    <hyperlink ref="I64804" r:id="rId4" display="http://vsolj.cetus-net.org/bulletin.html" xr:uid="{00000000-0004-0000-0000-000003000000}"/>
    <hyperlink ref="AQ58455" r:id="rId5" display="http://cdsbib.u-strasbg.fr/cgi-bin/cdsbib?1990RMxAA..21..381G" xr:uid="{00000000-0004-0000-0000-000004000000}"/>
    <hyperlink ref="H64801" r:id="rId6" display="https://www.aavso.org/ejaavso" xr:uid="{00000000-0004-0000-0000-000005000000}"/>
    <hyperlink ref="AP5819" r:id="rId7" display="http://cdsbib.u-strasbg.fr/cgi-bin/cdsbib?1990RMxAA..21..381G" xr:uid="{00000000-0004-0000-0000-000006000000}"/>
    <hyperlink ref="AP5822" r:id="rId8" display="http://cdsbib.u-strasbg.fr/cgi-bin/cdsbib?1990RMxAA..21..381G" xr:uid="{00000000-0004-0000-0000-000007000000}"/>
    <hyperlink ref="AP5820" r:id="rId9" display="http://cdsbib.u-strasbg.fr/cgi-bin/cdsbib?1990RMxAA..21..381G" xr:uid="{00000000-0004-0000-0000-000008000000}"/>
    <hyperlink ref="AP5804" r:id="rId10" display="http://cdsbib.u-strasbg.fr/cgi-bin/cdsbib?1990RMxAA..21..381G" xr:uid="{00000000-0004-0000-0000-000009000000}"/>
    <hyperlink ref="AQ6033" r:id="rId11" display="http://cdsbib.u-strasbg.fr/cgi-bin/cdsbib?1990RMxAA..21..381G" xr:uid="{00000000-0004-0000-0000-00000A000000}"/>
    <hyperlink ref="AQ6037" r:id="rId12" display="http://cdsbib.u-strasbg.fr/cgi-bin/cdsbib?1990RMxAA..21..381G" xr:uid="{00000000-0004-0000-0000-00000B000000}"/>
    <hyperlink ref="AQ181" r:id="rId13" display="http://cdsbib.u-strasbg.fr/cgi-bin/cdsbib?1990RMxAA..21..381G" xr:uid="{00000000-0004-0000-0000-00000C000000}"/>
    <hyperlink ref="I2925" r:id="rId14" display="http://vsolj.cetus-net.org/bulletin.html" xr:uid="{00000000-0004-0000-0000-00000D000000}"/>
    <hyperlink ref="H2925" r:id="rId15" display="http://vsolj.cetus-net.org/bulletin.html" xr:uid="{00000000-0004-0000-0000-00000E000000}"/>
    <hyperlink ref="AQ842" r:id="rId16" display="http://cdsbib.u-strasbg.fr/cgi-bin/cdsbib?1990RMxAA..21..381G" xr:uid="{00000000-0004-0000-0000-00000F000000}"/>
    <hyperlink ref="AQ841" r:id="rId17" display="http://cdsbib.u-strasbg.fr/cgi-bin/cdsbib?1990RMxAA..21..381G" xr:uid="{00000000-0004-0000-0000-000010000000}"/>
    <hyperlink ref="AP4095" r:id="rId18" display="http://cdsbib.u-strasbg.fr/cgi-bin/cdsbib?1990RMxAA..21..381G" xr:uid="{00000000-0004-0000-0000-000011000000}"/>
    <hyperlink ref="AP4113" r:id="rId19" display="http://cdsbib.u-strasbg.fr/cgi-bin/cdsbib?1990RMxAA..21..381G" xr:uid="{00000000-0004-0000-0000-000012000000}"/>
    <hyperlink ref="AP4114" r:id="rId20" display="http://cdsbib.u-strasbg.fr/cgi-bin/cdsbib?1990RMxAA..21..381G" xr:uid="{00000000-0004-0000-0000-000013000000}"/>
    <hyperlink ref="AP4110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2024-07-28T07:48:56Z</dcterms:modified>
</cp:coreProperties>
</file>