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D76612A-C430-4606-B563-08B74E71AB9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/>
  <c r="G31" i="1"/>
  <c r="K31" i="1"/>
  <c r="Q31" i="1"/>
  <c r="E30" i="1"/>
  <c r="F30" i="1"/>
  <c r="G30" i="1"/>
  <c r="K30" i="1"/>
  <c r="E28" i="1"/>
  <c r="F28" i="1"/>
  <c r="G28" i="1"/>
  <c r="K28" i="1"/>
  <c r="E29" i="1"/>
  <c r="F29" i="1"/>
  <c r="G29" i="1"/>
  <c r="K29" i="1"/>
  <c r="E22" i="1"/>
  <c r="F22" i="1"/>
  <c r="G22" i="1"/>
  <c r="K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Q30" i="1"/>
  <c r="Q28" i="1"/>
  <c r="Q29" i="1"/>
  <c r="G16" i="2"/>
  <c r="C16" i="2"/>
  <c r="E16" i="2"/>
  <c r="C21" i="1"/>
  <c r="Q21" i="1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C9" i="1"/>
  <c r="D9" i="1"/>
  <c r="Q25" i="1"/>
  <c r="Q26" i="1"/>
  <c r="Q27" i="1"/>
  <c r="Q23" i="1"/>
  <c r="Q24" i="1"/>
  <c r="Q22" i="1"/>
  <c r="F16" i="1"/>
  <c r="F17" i="1" s="1"/>
  <c r="C17" i="1"/>
  <c r="E21" i="1"/>
  <c r="F21" i="1"/>
  <c r="G21" i="1"/>
  <c r="K21" i="1"/>
  <c r="C11" i="1"/>
  <c r="C12" i="1"/>
  <c r="C16" i="1" l="1"/>
  <c r="D18" i="1" s="1"/>
  <c r="C15" i="1"/>
  <c r="F18" i="1" s="1"/>
  <c r="O31" i="1"/>
  <c r="O24" i="1"/>
  <c r="O23" i="1"/>
  <c r="O27" i="1"/>
  <c r="O30" i="1"/>
  <c r="O22" i="1"/>
  <c r="O29" i="1"/>
  <c r="O26" i="1"/>
  <c r="O25" i="1"/>
  <c r="O21" i="1"/>
  <c r="O28" i="1"/>
  <c r="F19" i="1" l="1"/>
  <c r="C18" i="1"/>
</calcChain>
</file>

<file path=xl/sharedStrings.xml><?xml version="1.0" encoding="utf-8"?>
<sst xmlns="http://schemas.openxmlformats.org/spreadsheetml/2006/main" count="133" uniqueCount="90">
  <si>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</si>
  <si>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</si>
  <si>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</si>
  <si>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</si>
  <si>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</si>
  <si>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</si>
  <si>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</si>
  <si>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</si>
  <si>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</si>
  <si>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</si>
  <si>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</si>
  <si>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</si>
  <si>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</si>
  <si>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</si>
  <si>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</si>
  <si>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</si>
  <si>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</si>
  <si>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</si>
  <si>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</si>
  <si>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</si>
  <si>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</si>
  <si>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</si>
  <si>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</si>
  <si>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</si>
  <si>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</si>
  <si>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</si>
  <si>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</si>
  <si>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</si>
  <si>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</si>
  <si>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</si>
  <si>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</si>
  <si>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</si>
  <si>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</si>
  <si>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</si>
  <si>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</si>
  <si>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</si>
  <si>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</si>
  <si>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</si>
  <si>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</si>
  <si>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</si>
  <si>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V0479 Cam / GSC 4372-0577</t>
  </si>
  <si>
    <t>EW</t>
  </si>
  <si>
    <t>IBVS 6029</t>
  </si>
  <si>
    <t>II</t>
  </si>
  <si>
    <t>IBVS 6048</t>
  </si>
  <si>
    <t>I</t>
  </si>
  <si>
    <t>IBVS 6070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</si>
  <si>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</si>
  <si>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</si>
  <si>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</si>
  <si>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</si>
  <si>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</si>
  <si>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</si>
  <si>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</si>
  <si>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</si>
  <si>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</si>
  <si>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</si>
  <si>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</si>
  <si>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</si>
  <si>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2455982.7317 </t>
  </si>
  <si>
    <t> 25.02.2012 05:33 </t>
  </si>
  <si>
    <t> 0.0199 </t>
  </si>
  <si>
    <t>C </t>
  </si>
  <si>
    <t> R.Diethelm </t>
  </si>
  <si>
    <t>IBVS 6029 </t>
  </si>
  <si>
    <t>2455993.3046 </t>
  </si>
  <si>
    <t> 06.03.2012 19:18 </t>
  </si>
  <si>
    <t> 0.0176 </t>
  </si>
  <si>
    <t>-I</t>
  </si>
  <si>
    <t> F.Agerer </t>
  </si>
  <si>
    <t>BAVM 228 </t>
  </si>
  <si>
    <t>2456019.5063 </t>
  </si>
  <si>
    <t> 02.04.2012 00:09 </t>
  </si>
  <si>
    <t>4732.5</t>
  </si>
  <si>
    <t> 0.0254 </t>
  </si>
  <si>
    <t>BAVM 231 </t>
  </si>
  <si>
    <t>2456654.3453 </t>
  </si>
  <si>
    <t> 27.12.2013 20:17 </t>
  </si>
  <si>
    <t>6683.5</t>
  </si>
  <si>
    <t> 0.0285 </t>
  </si>
  <si>
    <t>BAVM 234 </t>
  </si>
  <si>
    <t>2456654.5071 </t>
  </si>
  <si>
    <t> 28.12.2013 00:10 </t>
  </si>
  <si>
    <t>6684</t>
  </si>
  <si>
    <t> 0.0276 </t>
  </si>
  <si>
    <t>2456654.6715 </t>
  </si>
  <si>
    <t> 28.12.2013 04:06 </t>
  </si>
  <si>
    <t>6684.5</t>
  </si>
  <si>
    <t> 0.0293 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</si>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</sst>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V0479 Cam - O-C Diagr.</a:t>
            </a:r>
          </a:p>
        </c:rich>
      </c:tx>
      <c:layout>
        <c:manualLayout>
          <c:xMode val="edge"/>
          <c:yMode val="edge"/>
          <c:x val="0.38392883925223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17354485557391"/>
          <c:y val="0.14035127795846455"/>
          <c:w val="0.8392862369996593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4619.5</c:v>
                </c:pt>
                <c:pt idx="2">
                  <c:v>4652</c:v>
                </c:pt>
                <c:pt idx="3">
                  <c:v>4732.5</c:v>
                </c:pt>
                <c:pt idx="4">
                  <c:v>6683.5</c:v>
                </c:pt>
                <c:pt idx="5">
                  <c:v>6684</c:v>
                </c:pt>
                <c:pt idx="6">
                  <c:v>6684.5</c:v>
                </c:pt>
                <c:pt idx="7">
                  <c:v>8665.5</c:v>
                </c:pt>
                <c:pt idx="8">
                  <c:v>8666</c:v>
                </c:pt>
                <c:pt idx="9">
                  <c:v>8666.5</c:v>
                </c:pt>
                <c:pt idx="10">
                  <c:v>11180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2D-4C21-A82D-BB8328C0A4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4619.5</c:v>
                </c:pt>
                <c:pt idx="2">
                  <c:v>4652</c:v>
                </c:pt>
                <c:pt idx="3">
                  <c:v>4732.5</c:v>
                </c:pt>
                <c:pt idx="4">
                  <c:v>6683.5</c:v>
                </c:pt>
                <c:pt idx="5">
                  <c:v>6684</c:v>
                </c:pt>
                <c:pt idx="6">
                  <c:v>6684.5</c:v>
                </c:pt>
                <c:pt idx="7">
                  <c:v>8665.5</c:v>
                </c:pt>
                <c:pt idx="8">
                  <c:v>8666</c:v>
                </c:pt>
                <c:pt idx="9">
                  <c:v>8666.5</c:v>
                </c:pt>
                <c:pt idx="10">
                  <c:v>11180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2D-4C21-A82D-BB8328C0A4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4619.5</c:v>
                </c:pt>
                <c:pt idx="2">
                  <c:v>4652</c:v>
                </c:pt>
                <c:pt idx="3">
                  <c:v>4732.5</c:v>
                </c:pt>
                <c:pt idx="4">
                  <c:v>6683.5</c:v>
                </c:pt>
                <c:pt idx="5">
                  <c:v>6684</c:v>
                </c:pt>
                <c:pt idx="6">
                  <c:v>6684.5</c:v>
                </c:pt>
                <c:pt idx="7">
                  <c:v>8665.5</c:v>
                </c:pt>
                <c:pt idx="8">
                  <c:v>8666</c:v>
                </c:pt>
                <c:pt idx="9">
                  <c:v>8666.5</c:v>
                </c:pt>
                <c:pt idx="10">
                  <c:v>11180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1.7620000005990732E-2</c:v>
                </c:pt>
                <c:pt idx="3">
                  <c:v>2.5425000007089693E-2</c:v>
                </c:pt>
                <c:pt idx="4">
                  <c:v>2.853500000492204E-2</c:v>
                </c:pt>
                <c:pt idx="5">
                  <c:v>2.7640000007522758E-2</c:v>
                </c:pt>
                <c:pt idx="6">
                  <c:v>2.9345000002649613E-2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2D-4C21-A82D-BB8328C0A4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4619.5</c:v>
                </c:pt>
                <c:pt idx="2">
                  <c:v>4652</c:v>
                </c:pt>
                <c:pt idx="3">
                  <c:v>4732.5</c:v>
                </c:pt>
                <c:pt idx="4">
                  <c:v>6683.5</c:v>
                </c:pt>
                <c:pt idx="5">
                  <c:v>6684</c:v>
                </c:pt>
                <c:pt idx="6">
                  <c:v>6684.5</c:v>
                </c:pt>
                <c:pt idx="7">
                  <c:v>8665.5</c:v>
                </c:pt>
                <c:pt idx="8">
                  <c:v>8666</c:v>
                </c:pt>
                <c:pt idx="9">
                  <c:v>8666.5</c:v>
                </c:pt>
                <c:pt idx="10">
                  <c:v>11180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1.9894999997632112E-2</c:v>
                </c:pt>
                <c:pt idx="7">
                  <c:v>3.5055000000284053E-2</c:v>
                </c:pt>
                <c:pt idx="8">
                  <c:v>3.4560000000055879E-2</c:v>
                </c:pt>
                <c:pt idx="9">
                  <c:v>3.356500000518281E-2</c:v>
                </c:pt>
                <c:pt idx="10">
                  <c:v>4.5110000195563771E-2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2D-4C21-A82D-BB8328C0A4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4619.5</c:v>
                </c:pt>
                <c:pt idx="2">
                  <c:v>4652</c:v>
                </c:pt>
                <c:pt idx="3">
                  <c:v>4732.5</c:v>
                </c:pt>
                <c:pt idx="4">
                  <c:v>6683.5</c:v>
                </c:pt>
                <c:pt idx="5">
                  <c:v>6684</c:v>
                </c:pt>
                <c:pt idx="6">
                  <c:v>6684.5</c:v>
                </c:pt>
                <c:pt idx="7">
                  <c:v>8665.5</c:v>
                </c:pt>
                <c:pt idx="8">
                  <c:v>8666</c:v>
                </c:pt>
                <c:pt idx="9">
                  <c:v>8666.5</c:v>
                </c:pt>
                <c:pt idx="10">
                  <c:v>11180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2D-4C21-A82D-BB8328C0A4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4619.5</c:v>
                </c:pt>
                <c:pt idx="2">
                  <c:v>4652</c:v>
                </c:pt>
                <c:pt idx="3">
                  <c:v>4732.5</c:v>
                </c:pt>
                <c:pt idx="4">
                  <c:v>6683.5</c:v>
                </c:pt>
                <c:pt idx="5">
                  <c:v>6684</c:v>
                </c:pt>
                <c:pt idx="6">
                  <c:v>6684.5</c:v>
                </c:pt>
                <c:pt idx="7">
                  <c:v>8665.5</c:v>
                </c:pt>
                <c:pt idx="8">
                  <c:v>8666</c:v>
                </c:pt>
                <c:pt idx="9">
                  <c:v>8666.5</c:v>
                </c:pt>
                <c:pt idx="10">
                  <c:v>11180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2D-4C21-A82D-BB8328C0A4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4.7000000000000002E-3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1.6999999999999999E-3</c:v>
                  </c:pt>
                  <c:pt idx="7">
                    <c:v>5.9999999999999995E-4</c:v>
                  </c:pt>
                  <c:pt idx="8">
                    <c:v>1E-3</c:v>
                  </c:pt>
                  <c:pt idx="9">
                    <c:v>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4619.5</c:v>
                </c:pt>
                <c:pt idx="2">
                  <c:v>4652</c:v>
                </c:pt>
                <c:pt idx="3">
                  <c:v>4732.5</c:v>
                </c:pt>
                <c:pt idx="4">
                  <c:v>6683.5</c:v>
                </c:pt>
                <c:pt idx="5">
                  <c:v>6684</c:v>
                </c:pt>
                <c:pt idx="6">
                  <c:v>6684.5</c:v>
                </c:pt>
                <c:pt idx="7">
                  <c:v>8665.5</c:v>
                </c:pt>
                <c:pt idx="8">
                  <c:v>8666</c:v>
                </c:pt>
                <c:pt idx="9">
                  <c:v>8666.5</c:v>
                </c:pt>
                <c:pt idx="10">
                  <c:v>11180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2D-4C21-A82D-BB8328C0A4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4619.5</c:v>
                </c:pt>
                <c:pt idx="2">
                  <c:v>4652</c:v>
                </c:pt>
                <c:pt idx="3">
                  <c:v>4732.5</c:v>
                </c:pt>
                <c:pt idx="4">
                  <c:v>6683.5</c:v>
                </c:pt>
                <c:pt idx="5">
                  <c:v>6684</c:v>
                </c:pt>
                <c:pt idx="6">
                  <c:v>6684.5</c:v>
                </c:pt>
                <c:pt idx="7">
                  <c:v>8665.5</c:v>
                </c:pt>
                <c:pt idx="8">
                  <c:v>8666</c:v>
                </c:pt>
                <c:pt idx="9">
                  <c:v>8666.5</c:v>
                </c:pt>
                <c:pt idx="10">
                  <c:v>11180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1.8790740915823265E-3</c:v>
                </c:pt>
                <c:pt idx="1">
                  <c:v>1.9782777598635479E-2</c:v>
                </c:pt>
                <c:pt idx="2">
                  <c:v>1.9908737196855899E-2</c:v>
                </c:pt>
                <c:pt idx="3">
                  <c:v>2.0220729432448015E-2</c:v>
                </c:pt>
                <c:pt idx="4">
                  <c:v>2.7782181005618422E-2</c:v>
                </c:pt>
                <c:pt idx="5">
                  <c:v>2.7784118845591045E-2</c:v>
                </c:pt>
                <c:pt idx="6">
                  <c:v>2.7786056685563665E-2</c:v>
                </c:pt>
                <c:pt idx="7">
                  <c:v>3.5463778657091383E-2</c:v>
                </c:pt>
                <c:pt idx="8">
                  <c:v>3.5465716497064002E-2</c:v>
                </c:pt>
                <c:pt idx="9">
                  <c:v>3.5467654337036629E-2</c:v>
                </c:pt>
                <c:pt idx="10">
                  <c:v>4.52091758794066E-2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2D-4C21-A82D-BB8328C0A4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4619.5</c:v>
                </c:pt>
                <c:pt idx="2">
                  <c:v>4652</c:v>
                </c:pt>
                <c:pt idx="3">
                  <c:v>4732.5</c:v>
                </c:pt>
                <c:pt idx="4">
                  <c:v>6683.5</c:v>
                </c:pt>
                <c:pt idx="5">
                  <c:v>6684</c:v>
                </c:pt>
                <c:pt idx="6">
                  <c:v>6684.5</c:v>
                </c:pt>
                <c:pt idx="7">
                  <c:v>8665.5</c:v>
                </c:pt>
                <c:pt idx="8">
                  <c:v>8666</c:v>
                </c:pt>
                <c:pt idx="9">
                  <c:v>8666.5</c:v>
                </c:pt>
                <c:pt idx="10">
                  <c:v>11180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2D-4C21-A82D-BB8328C0A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799856"/>
        <c:axId val="1"/>
      </c:scatterChart>
      <c:valAx>
        <c:axId val="640799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78598210937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9387755102040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799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03074615673039"/>
          <c:y val="0.92397937099967764"/>
          <c:w val="0.6058677486742728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647700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8B8C08A-CC5A-EA44-A5FF-55F45DDA4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8" TargetMode="External"/><Relationship Id="rId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  <col min="19" max="19" width="9.14062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t="s">
        <v>41</v>
      </c>
      <c r="C2" s="3"/>
      <c r="D2" s="3"/>
    </row>
    <row r="3" spans="1:6" ht="13.5" thickBot="1" x14ac:dyDescent="0.25"/>
    <row r="4" spans="1:6" ht="14.25" thickTop="1" thickBot="1" x14ac:dyDescent="0.25">
      <c r="A4" s="5" t="s">
        <v>1</v>
      </c>
      <c r="C4" s="27" t="s">
        <v>38</v>
      </c>
      <c r="D4" s="28" t="s">
        <v>38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2</v>
      </c>
    </row>
    <row r="7" spans="1:6" x14ac:dyDescent="0.2">
      <c r="A7" t="s">
        <v>3</v>
      </c>
      <c r="C7" s="57">
        <v>54479.572699999997</v>
      </c>
      <c r="D7" s="29" t="s">
        <v>39</v>
      </c>
    </row>
    <row r="8" spans="1:6" x14ac:dyDescent="0.2">
      <c r="A8" t="s">
        <v>4</v>
      </c>
      <c r="C8" s="57">
        <v>0.32539000000000001</v>
      </c>
      <c r="D8" s="29" t="s">
        <v>39</v>
      </c>
    </row>
    <row r="9" spans="1:6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16</v>
      </c>
      <c r="B11" s="10"/>
      <c r="C11" s="21">
        <f ca="1">INTERCEPT(INDIRECT($D$9):G992,INDIRECT($C$9):F992)</f>
        <v>1.8790740915823265E-3</v>
      </c>
      <c r="D11" s="3"/>
      <c r="E11" s="10"/>
    </row>
    <row r="12" spans="1:6" x14ac:dyDescent="0.2">
      <c r="A12" s="10" t="s">
        <v>17</v>
      </c>
      <c r="B12" s="10"/>
      <c r="C12" s="21">
        <f ca="1">SLOPE(INDIRECT($D$9):G992,INDIRECT($C$9):F992)</f>
        <v>3.875679945243674E-6</v>
      </c>
      <c r="D12" s="3"/>
      <c r="E12" s="10"/>
    </row>
    <row r="13" spans="1:6" x14ac:dyDescent="0.2">
      <c r="A13" s="10" t="s">
        <v>19</v>
      </c>
      <c r="B13" s="10"/>
      <c r="C13" s="3" t="s">
        <v>14</v>
      </c>
    </row>
    <row r="14" spans="1:6" x14ac:dyDescent="0.2">
      <c r="A14" s="10"/>
      <c r="B14" s="10"/>
      <c r="C14" s="10"/>
    </row>
    <row r="15" spans="1:6" x14ac:dyDescent="0.2">
      <c r="A15" s="12" t="s">
        <v>18</v>
      </c>
      <c r="B15" s="10"/>
      <c r="C15" s="13">
        <f ca="1">(C7+C11)+(C8+C12)*INT(MAX(F21:F3533))</f>
        <v>58117.478109175878</v>
      </c>
      <c r="E15" s="14" t="s">
        <v>35</v>
      </c>
      <c r="F15" s="11">
        <v>1</v>
      </c>
    </row>
    <row r="16" spans="1:6" x14ac:dyDescent="0.2">
      <c r="A16" s="16" t="s">
        <v>5</v>
      </c>
      <c r="B16" s="10"/>
      <c r="C16" s="17">
        <f ca="1">+C8+C12</f>
        <v>0.32539387567994527</v>
      </c>
      <c r="E16" s="14" t="s">
        <v>31</v>
      </c>
      <c r="F16" s="15">
        <f ca="1">NOW()+15018.5+$C$5/24</f>
        <v>60326.616969328701</v>
      </c>
    </row>
    <row r="17" spans="1:21" ht="13.5" thickBot="1" x14ac:dyDescent="0.25">
      <c r="A17" s="14" t="s">
        <v>28</v>
      </c>
      <c r="B17" s="10"/>
      <c r="C17" s="10">
        <f>COUNT(C21:C2191)</f>
        <v>11</v>
      </c>
      <c r="E17" s="14" t="s">
        <v>36</v>
      </c>
      <c r="F17" s="15">
        <f ca="1">ROUND(2*(F16-$C$7)/$C$8,0)/2+F15</f>
        <v>17970.5</v>
      </c>
    </row>
    <row r="18" spans="1:21" ht="14.25" thickTop="1" thickBot="1" x14ac:dyDescent="0.25">
      <c r="A18" s="16" t="s">
        <v>6</v>
      </c>
      <c r="B18" s="10"/>
      <c r="C18" s="19">
        <f ca="1">+C15</f>
        <v>58117.478109175878</v>
      </c>
      <c r="D18" s="20">
        <f ca="1">+C16</f>
        <v>0.32539387567994527</v>
      </c>
      <c r="E18" s="14" t="s">
        <v>37</v>
      </c>
      <c r="F18" s="23">
        <f ca="1">ROUND(2*(F16-$C$15)/$C$16,0)/2+F15</f>
        <v>6790</v>
      </c>
    </row>
    <row r="19" spans="1:21" ht="13.5" thickTop="1" x14ac:dyDescent="0.2">
      <c r="E19" s="14" t="s">
        <v>32</v>
      </c>
      <c r="F19" s="18">
        <f ca="1">+$C$15+$C$16*F18-15018.5-$C$5/24</f>
        <v>45308.798358376043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55</v>
      </c>
      <c r="I20" s="7" t="s">
        <v>58</v>
      </c>
      <c r="J20" s="7" t="s">
        <v>52</v>
      </c>
      <c r="K20" s="7" t="s">
        <v>50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4"/>
      <c r="U20" s="26" t="s">
        <v>34</v>
      </c>
    </row>
    <row r="21" spans="1:21" x14ac:dyDescent="0.2">
      <c r="A21" t="s">
        <v>39</v>
      </c>
      <c r="C21" s="8">
        <f>C7</f>
        <v>54479.572699999997</v>
      </c>
      <c r="D21" s="8" t="s">
        <v>14</v>
      </c>
      <c r="E21">
        <f t="shared" ref="E21:E31" si="0">+(C21-C$7)/C$8</f>
        <v>0</v>
      </c>
      <c r="F21">
        <f t="shared" ref="F21:F31" si="1">ROUND(2*E21,0)/2</f>
        <v>0</v>
      </c>
      <c r="G21">
        <f t="shared" ref="G21:G31" si="2">+C21-(C$7+F21*C$8)</f>
        <v>0</v>
      </c>
      <c r="K21">
        <f>+G21</f>
        <v>0</v>
      </c>
      <c r="O21">
        <f t="shared" ref="O21:O31" ca="1" si="3">+C$11+C$12*$F21</f>
        <v>1.8790740915823265E-3</v>
      </c>
      <c r="Q21" s="2">
        <f t="shared" ref="Q21:Q31" si="4">+C21-15018.5</f>
        <v>39461.072699999997</v>
      </c>
      <c r="R21" s="2"/>
    </row>
    <row r="22" spans="1:21" s="45" customFormat="1" x14ac:dyDescent="0.2">
      <c r="A22" s="30" t="s">
        <v>42</v>
      </c>
      <c r="B22" s="31" t="s">
        <v>43</v>
      </c>
      <c r="C22" s="30">
        <v>55982.731699999997</v>
      </c>
      <c r="D22" s="30">
        <v>6.9999999999999999E-4</v>
      </c>
      <c r="E22" s="45">
        <f t="shared" si="0"/>
        <v>4619.5611420141968</v>
      </c>
      <c r="F22" s="45">
        <f t="shared" si="1"/>
        <v>4619.5</v>
      </c>
      <c r="G22" s="45">
        <f t="shared" si="2"/>
        <v>1.9894999997632112E-2</v>
      </c>
      <c r="K22" s="45">
        <f>+G22</f>
        <v>1.9894999997632112E-2</v>
      </c>
      <c r="O22" s="45">
        <f t="shared" ca="1" si="3"/>
        <v>1.9782777598635479E-2</v>
      </c>
      <c r="Q22" s="46">
        <f t="shared" si="4"/>
        <v>40964.231699999997</v>
      </c>
      <c r="R22" s="46"/>
    </row>
    <row r="23" spans="1:21" s="45" customFormat="1" x14ac:dyDescent="0.2">
      <c r="A23" s="47" t="s">
        <v>44</v>
      </c>
      <c r="B23" s="31" t="s">
        <v>45</v>
      </c>
      <c r="C23" s="30">
        <v>55993.304600000003</v>
      </c>
      <c r="D23" s="30">
        <v>2.0000000000000001E-4</v>
      </c>
      <c r="E23" s="45">
        <f t="shared" si="0"/>
        <v>4652.0541504041494</v>
      </c>
      <c r="F23" s="45">
        <f t="shared" si="1"/>
        <v>4652</v>
      </c>
      <c r="G23" s="45">
        <f t="shared" si="2"/>
        <v>1.7620000005990732E-2</v>
      </c>
      <c r="J23" s="45">
        <f>+G23</f>
        <v>1.7620000005990732E-2</v>
      </c>
      <c r="O23" s="45">
        <f t="shared" ca="1" si="3"/>
        <v>1.9908737196855899E-2</v>
      </c>
      <c r="Q23" s="46">
        <f t="shared" si="4"/>
        <v>40974.804600000003</v>
      </c>
      <c r="R23" s="46"/>
    </row>
    <row r="24" spans="1:21" s="45" customFormat="1" x14ac:dyDescent="0.2">
      <c r="A24" s="47" t="s">
        <v>46</v>
      </c>
      <c r="B24" s="31" t="s">
        <v>43</v>
      </c>
      <c r="C24" s="30">
        <v>56019.506300000001</v>
      </c>
      <c r="D24" s="30">
        <v>4.7000000000000002E-3</v>
      </c>
      <c r="E24" s="45">
        <f t="shared" si="0"/>
        <v>4732.5781370048371</v>
      </c>
      <c r="F24" s="45">
        <f t="shared" si="1"/>
        <v>4732.5</v>
      </c>
      <c r="G24" s="45">
        <f t="shared" si="2"/>
        <v>2.5425000007089693E-2</v>
      </c>
      <c r="J24" s="45">
        <f>+G24</f>
        <v>2.5425000007089693E-2</v>
      </c>
      <c r="O24" s="45">
        <f t="shared" ca="1" si="3"/>
        <v>2.0220729432448015E-2</v>
      </c>
      <c r="Q24" s="46">
        <f t="shared" si="4"/>
        <v>41001.006300000001</v>
      </c>
      <c r="R24" s="46"/>
    </row>
    <row r="25" spans="1:21" s="45" customFormat="1" x14ac:dyDescent="0.2">
      <c r="A25" s="48" t="s">
        <v>47</v>
      </c>
      <c r="B25" s="49" t="s">
        <v>45</v>
      </c>
      <c r="C25" s="30">
        <v>56654.345300000001</v>
      </c>
      <c r="D25" s="50">
        <v>6.9999999999999999E-4</v>
      </c>
      <c r="E25" s="45">
        <f t="shared" si="0"/>
        <v>6683.5876947662919</v>
      </c>
      <c r="F25" s="45">
        <f t="shared" si="1"/>
        <v>6683.5</v>
      </c>
      <c r="G25" s="45">
        <f t="shared" si="2"/>
        <v>2.853500000492204E-2</v>
      </c>
      <c r="J25" s="45">
        <f>+G25</f>
        <v>2.853500000492204E-2</v>
      </c>
      <c r="O25" s="45">
        <f t="shared" ca="1" si="3"/>
        <v>2.7782181005618422E-2</v>
      </c>
      <c r="Q25" s="46">
        <f t="shared" si="4"/>
        <v>41635.845300000001</v>
      </c>
      <c r="R25" s="46"/>
    </row>
    <row r="26" spans="1:21" s="45" customFormat="1" x14ac:dyDescent="0.2">
      <c r="A26" s="48" t="s">
        <v>47</v>
      </c>
      <c r="B26" s="49" t="s">
        <v>45</v>
      </c>
      <c r="C26" s="30">
        <v>56654.507100000003</v>
      </c>
      <c r="D26" s="50">
        <v>6.9999999999999999E-4</v>
      </c>
      <c r="E26" s="45">
        <f t="shared" si="0"/>
        <v>6684.0849442207982</v>
      </c>
      <c r="F26" s="45">
        <f t="shared" si="1"/>
        <v>6684</v>
      </c>
      <c r="G26" s="45">
        <f t="shared" si="2"/>
        <v>2.7640000007522758E-2</v>
      </c>
      <c r="J26" s="45">
        <f>+G26</f>
        <v>2.7640000007522758E-2</v>
      </c>
      <c r="O26" s="45">
        <f t="shared" ca="1" si="3"/>
        <v>2.7784118845591045E-2</v>
      </c>
      <c r="Q26" s="46">
        <f t="shared" si="4"/>
        <v>41636.007100000003</v>
      </c>
      <c r="R26" s="46"/>
    </row>
    <row r="27" spans="1:21" s="45" customFormat="1" x14ac:dyDescent="0.2">
      <c r="A27" s="48" t="s">
        <v>47</v>
      </c>
      <c r="B27" s="49" t="s">
        <v>45</v>
      </c>
      <c r="C27" s="30">
        <v>56654.671499999997</v>
      </c>
      <c r="D27" s="50">
        <v>1.6999999999999999E-3</v>
      </c>
      <c r="E27" s="45">
        <f t="shared" si="0"/>
        <v>6684.5901840867873</v>
      </c>
      <c r="F27" s="45">
        <f t="shared" si="1"/>
        <v>6684.5</v>
      </c>
      <c r="G27" s="45">
        <f t="shared" si="2"/>
        <v>2.9345000002649613E-2</v>
      </c>
      <c r="J27" s="45">
        <f>+G27</f>
        <v>2.9345000002649613E-2</v>
      </c>
      <c r="O27" s="45">
        <f t="shared" ca="1" si="3"/>
        <v>2.7786056685563665E-2</v>
      </c>
      <c r="Q27" s="46">
        <f t="shared" si="4"/>
        <v>41636.171499999997</v>
      </c>
      <c r="R27" s="46"/>
    </row>
    <row r="28" spans="1:21" s="45" customFormat="1" x14ac:dyDescent="0.2">
      <c r="A28" s="51" t="s">
        <v>0</v>
      </c>
      <c r="B28" s="52" t="s">
        <v>45</v>
      </c>
      <c r="C28" s="53">
        <v>57299.274799999999</v>
      </c>
      <c r="D28" s="53">
        <v>5.9999999999999995E-4</v>
      </c>
      <c r="E28" s="45">
        <f t="shared" si="0"/>
        <v>8665.6077322597557</v>
      </c>
      <c r="F28" s="45">
        <f t="shared" si="1"/>
        <v>8665.5</v>
      </c>
      <c r="G28" s="45">
        <f t="shared" si="2"/>
        <v>3.5055000000284053E-2</v>
      </c>
      <c r="K28" s="45">
        <f>+G28</f>
        <v>3.5055000000284053E-2</v>
      </c>
      <c r="O28" s="45">
        <f t="shared" ca="1" si="3"/>
        <v>3.5463778657091383E-2</v>
      </c>
      <c r="Q28" s="46">
        <f t="shared" si="4"/>
        <v>42280.774799999999</v>
      </c>
      <c r="R28" s="46"/>
    </row>
    <row r="29" spans="1:21" s="45" customFormat="1" x14ac:dyDescent="0.2">
      <c r="A29" s="51" t="s">
        <v>0</v>
      </c>
      <c r="B29" s="52" t="s">
        <v>45</v>
      </c>
      <c r="C29" s="53">
        <v>57299.436999999998</v>
      </c>
      <c r="D29" s="53">
        <v>1E-3</v>
      </c>
      <c r="E29" s="45">
        <f t="shared" si="0"/>
        <v>8666.1062110083312</v>
      </c>
      <c r="F29" s="45">
        <f t="shared" si="1"/>
        <v>8666</v>
      </c>
      <c r="G29" s="45">
        <f t="shared" si="2"/>
        <v>3.4560000000055879E-2</v>
      </c>
      <c r="K29" s="45">
        <f>+G29</f>
        <v>3.4560000000055879E-2</v>
      </c>
      <c r="O29" s="45">
        <f t="shared" ca="1" si="3"/>
        <v>3.5465716497064002E-2</v>
      </c>
      <c r="Q29" s="46">
        <f t="shared" si="4"/>
        <v>42280.936999999998</v>
      </c>
      <c r="R29" s="46"/>
    </row>
    <row r="30" spans="1:21" s="45" customFormat="1" x14ac:dyDescent="0.2">
      <c r="A30" s="51" t="s">
        <v>0</v>
      </c>
      <c r="B30" s="52" t="s">
        <v>45</v>
      </c>
      <c r="C30" s="53">
        <v>57299.598700000002</v>
      </c>
      <c r="D30" s="53">
        <v>1E-4</v>
      </c>
      <c r="E30" s="45">
        <f t="shared" si="0"/>
        <v>8666.6031531393255</v>
      </c>
      <c r="F30" s="45">
        <f t="shared" si="1"/>
        <v>8666.5</v>
      </c>
      <c r="G30" s="45">
        <f t="shared" si="2"/>
        <v>3.356500000518281E-2</v>
      </c>
      <c r="K30" s="45">
        <f>+G30</f>
        <v>3.356500000518281E-2</v>
      </c>
      <c r="O30" s="45">
        <f t="shared" ca="1" si="3"/>
        <v>3.5467654337036629E-2</v>
      </c>
      <c r="Q30" s="46">
        <f t="shared" si="4"/>
        <v>42281.098700000002</v>
      </c>
      <c r="R30" s="46"/>
    </row>
    <row r="31" spans="1:21" x14ac:dyDescent="0.2">
      <c r="A31" s="54" t="s">
        <v>89</v>
      </c>
      <c r="B31" s="55" t="s">
        <v>45</v>
      </c>
      <c r="C31" s="56">
        <v>58117.478010000195</v>
      </c>
      <c r="D31" s="56">
        <v>2.9999999999999997E-4</v>
      </c>
      <c r="E31" s="45">
        <f t="shared" si="0"/>
        <v>11180.138633640241</v>
      </c>
      <c r="F31" s="45">
        <f t="shared" si="1"/>
        <v>11180</v>
      </c>
      <c r="G31" s="45">
        <f t="shared" si="2"/>
        <v>4.5110000195563771E-2</v>
      </c>
      <c r="H31" s="45"/>
      <c r="I31" s="45"/>
      <c r="J31" s="45"/>
      <c r="K31" s="45">
        <f>+G31</f>
        <v>4.5110000195563771E-2</v>
      </c>
      <c r="L31" s="45"/>
      <c r="M31" s="45"/>
      <c r="N31" s="45"/>
      <c r="O31" s="45">
        <f t="shared" ca="1" si="3"/>
        <v>4.52091758794066E-2</v>
      </c>
      <c r="P31" s="45"/>
      <c r="Q31" s="46">
        <f t="shared" si="4"/>
        <v>43098.978010000195</v>
      </c>
      <c r="R31" s="2"/>
    </row>
    <row r="32" spans="1:21" x14ac:dyDescent="0.2">
      <c r="C32" s="8"/>
      <c r="D32" s="8"/>
      <c r="Q32" s="2"/>
      <c r="R32" s="2"/>
    </row>
    <row r="33" spans="3:18" x14ac:dyDescent="0.2">
      <c r="C33" s="8"/>
      <c r="D33" s="8"/>
      <c r="Q33" s="2"/>
      <c r="R33" s="2"/>
    </row>
    <row r="34" spans="3:18" x14ac:dyDescent="0.2">
      <c r="C34" s="8"/>
      <c r="D34" s="8"/>
    </row>
    <row r="35" spans="3:18" x14ac:dyDescent="0.2">
      <c r="C35" s="8"/>
      <c r="D35" s="8"/>
    </row>
    <row r="36" spans="3:18" x14ac:dyDescent="0.2">
      <c r="C36" s="8"/>
      <c r="D36" s="8"/>
    </row>
    <row r="37" spans="3:18" x14ac:dyDescent="0.2">
      <c r="C37" s="8"/>
      <c r="D37" s="8"/>
    </row>
    <row r="38" spans="3:18" x14ac:dyDescent="0.2">
      <c r="C38" s="8"/>
      <c r="D38" s="8"/>
    </row>
    <row r="39" spans="3:18" x14ac:dyDescent="0.2">
      <c r="C39" s="8"/>
      <c r="D39" s="8"/>
    </row>
    <row r="40" spans="3:18" x14ac:dyDescent="0.2">
      <c r="C40" s="8"/>
      <c r="D40" s="8"/>
    </row>
    <row r="41" spans="3:18" x14ac:dyDescent="0.2">
      <c r="C41" s="8"/>
      <c r="D41" s="8"/>
    </row>
    <row r="42" spans="3:18" x14ac:dyDescent="0.2">
      <c r="C42" s="8"/>
      <c r="D42" s="8"/>
    </row>
    <row r="43" spans="3:18" x14ac:dyDescent="0.2">
      <c r="C43" s="8"/>
      <c r="D43" s="8"/>
    </row>
    <row r="44" spans="3:18" x14ac:dyDescent="0.2">
      <c r="C44" s="8"/>
      <c r="D44" s="8"/>
    </row>
    <row r="45" spans="3:18" x14ac:dyDescent="0.2">
      <c r="C45" s="8"/>
      <c r="D45" s="8"/>
    </row>
    <row r="46" spans="3:18" x14ac:dyDescent="0.2">
      <c r="C46" s="8"/>
      <c r="D46" s="8"/>
    </row>
    <row r="47" spans="3:18" x14ac:dyDescent="0.2">
      <c r="C47" s="8"/>
      <c r="D47" s="8"/>
    </row>
    <row r="48" spans="3:18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1:D31" name="Range1"/>
  </protectedRanges>
  <phoneticPr fontId="8" type="noConversion"/>
  <hyperlinks>
    <hyperlink ref="H2537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4"/>
  <sheetViews>
    <sheetView workbookViewId="0">
      <selection activeCell="A11" sqref="A11:IV44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2" t="s">
        <v>48</v>
      </c>
      <c r="I1" s="33" t="s">
        <v>49</v>
      </c>
      <c r="J1" s="34" t="s">
        <v>50</v>
      </c>
    </row>
    <row r="2" spans="1:16" x14ac:dyDescent="0.2">
      <c r="I2" s="35" t="s">
        <v>51</v>
      </c>
      <c r="J2" s="36" t="s">
        <v>52</v>
      </c>
    </row>
    <row r="3" spans="1:16" x14ac:dyDescent="0.2">
      <c r="A3" s="37" t="s">
        <v>53</v>
      </c>
      <c r="I3" s="35" t="s">
        <v>54</v>
      </c>
      <c r="J3" s="36" t="s">
        <v>55</v>
      </c>
    </row>
    <row r="4" spans="1:16" x14ac:dyDescent="0.2">
      <c r="I4" s="35" t="s">
        <v>56</v>
      </c>
      <c r="J4" s="36" t="s">
        <v>55</v>
      </c>
    </row>
    <row r="5" spans="1:16" ht="13.5" thickBot="1" x14ac:dyDescent="0.25">
      <c r="I5" s="38" t="s">
        <v>57</v>
      </c>
      <c r="J5" s="39" t="s">
        <v>58</v>
      </c>
    </row>
    <row r="10" spans="1:16" ht="13.5" thickBot="1" x14ac:dyDescent="0.25"/>
    <row r="11" spans="1:16" ht="12.75" customHeight="1" thickBot="1" x14ac:dyDescent="0.25">
      <c r="A11" s="8" t="str">
        <f t="shared" ref="A11:A16" si="0">P11</f>
        <v>IBVS 6029 </v>
      </c>
      <c r="B11" s="3" t="str">
        <f t="shared" ref="B11:B16" si="1">IF(H11=INT(H11),"I","II")</f>
        <v>II</v>
      </c>
      <c r="C11" s="8">
        <f t="shared" ref="C11:C16" si="2">1*G11</f>
        <v>55982.731699999997</v>
      </c>
      <c r="D11" s="10" t="str">
        <f t="shared" ref="D11:D16" si="3">VLOOKUP(F11,I$1:J$5,2,FALSE)</f>
        <v>vis</v>
      </c>
      <c r="E11" s="40">
        <f>VLOOKUP(C11,Active!C$21:E$973,3,FALSE)</f>
        <v>4619.5611420141968</v>
      </c>
      <c r="F11" s="3" t="s">
        <v>57</v>
      </c>
      <c r="G11" s="10" t="str">
        <f t="shared" ref="G11:G16" si="4">MID(I11,3,LEN(I11)-3)</f>
        <v>55982.7317</v>
      </c>
      <c r="H11" s="8">
        <f t="shared" ref="H11:H16" si="5">1*K11</f>
        <v>4619.5</v>
      </c>
      <c r="I11" s="41" t="s">
        <v>59</v>
      </c>
      <c r="J11" s="42" t="s">
        <v>60</v>
      </c>
      <c r="K11" s="41">
        <v>4619.5</v>
      </c>
      <c r="L11" s="41" t="s">
        <v>61</v>
      </c>
      <c r="M11" s="42" t="s">
        <v>62</v>
      </c>
      <c r="N11" s="42" t="s">
        <v>57</v>
      </c>
      <c r="O11" s="43" t="s">
        <v>63</v>
      </c>
      <c r="P11" s="44" t="s">
        <v>64</v>
      </c>
    </row>
    <row r="12" spans="1:16" ht="12.75" customHeight="1" thickBot="1" x14ac:dyDescent="0.25">
      <c r="A12" s="8" t="str">
        <f t="shared" si="0"/>
        <v>BAVM 228 </v>
      </c>
      <c r="B12" s="3" t="str">
        <f t="shared" si="1"/>
        <v>I</v>
      </c>
      <c r="C12" s="8">
        <f t="shared" si="2"/>
        <v>55993.304600000003</v>
      </c>
      <c r="D12" s="10" t="str">
        <f t="shared" si="3"/>
        <v>vis</v>
      </c>
      <c r="E12" s="40">
        <f>VLOOKUP(C12,Active!C$21:E$973,3,FALSE)</f>
        <v>4652.0541504041494</v>
      </c>
      <c r="F12" s="3" t="s">
        <v>57</v>
      </c>
      <c r="G12" s="10" t="str">
        <f t="shared" si="4"/>
        <v>55993.3046</v>
      </c>
      <c r="H12" s="8">
        <f t="shared" si="5"/>
        <v>4652</v>
      </c>
      <c r="I12" s="41" t="s">
        <v>65</v>
      </c>
      <c r="J12" s="42" t="s">
        <v>66</v>
      </c>
      <c r="K12" s="41">
        <v>4652</v>
      </c>
      <c r="L12" s="41" t="s">
        <v>67</v>
      </c>
      <c r="M12" s="42" t="s">
        <v>62</v>
      </c>
      <c r="N12" s="42" t="s">
        <v>68</v>
      </c>
      <c r="O12" s="43" t="s">
        <v>69</v>
      </c>
      <c r="P12" s="44" t="s">
        <v>70</v>
      </c>
    </row>
    <row r="13" spans="1:16" ht="12.75" customHeight="1" thickBot="1" x14ac:dyDescent="0.25">
      <c r="A13" s="8" t="str">
        <f t="shared" si="0"/>
        <v>BAVM 231 </v>
      </c>
      <c r="B13" s="3" t="str">
        <f t="shared" si="1"/>
        <v>II</v>
      </c>
      <c r="C13" s="8">
        <f t="shared" si="2"/>
        <v>56019.506300000001</v>
      </c>
      <c r="D13" s="10" t="str">
        <f t="shared" si="3"/>
        <v>vis</v>
      </c>
      <c r="E13" s="40">
        <f>VLOOKUP(C13,Active!C$21:E$973,3,FALSE)</f>
        <v>4732.5781370048371</v>
      </c>
      <c r="F13" s="3" t="s">
        <v>57</v>
      </c>
      <c r="G13" s="10" t="str">
        <f t="shared" si="4"/>
        <v>56019.5063</v>
      </c>
      <c r="H13" s="8">
        <f t="shared" si="5"/>
        <v>4732.5</v>
      </c>
      <c r="I13" s="41" t="s">
        <v>71</v>
      </c>
      <c r="J13" s="42" t="s">
        <v>72</v>
      </c>
      <c r="K13" s="41" t="s">
        <v>73</v>
      </c>
      <c r="L13" s="41" t="s">
        <v>74</v>
      </c>
      <c r="M13" s="42" t="s">
        <v>62</v>
      </c>
      <c r="N13" s="42" t="s">
        <v>68</v>
      </c>
      <c r="O13" s="43" t="s">
        <v>69</v>
      </c>
      <c r="P13" s="44" t="s">
        <v>75</v>
      </c>
    </row>
    <row r="14" spans="1:16" ht="12.75" customHeight="1" thickBot="1" x14ac:dyDescent="0.25">
      <c r="A14" s="8" t="str">
        <f t="shared" si="0"/>
        <v>BAVM 234 </v>
      </c>
      <c r="B14" s="3" t="str">
        <f t="shared" si="1"/>
        <v>II</v>
      </c>
      <c r="C14" s="8">
        <f t="shared" si="2"/>
        <v>56654.345300000001</v>
      </c>
      <c r="D14" s="10" t="str">
        <f t="shared" si="3"/>
        <v>vis</v>
      </c>
      <c r="E14" s="40">
        <f>VLOOKUP(C14,Active!C$21:E$973,3,FALSE)</f>
        <v>6683.5876947662919</v>
      </c>
      <c r="F14" s="3" t="s">
        <v>57</v>
      </c>
      <c r="G14" s="10" t="str">
        <f t="shared" si="4"/>
        <v>56654.3453</v>
      </c>
      <c r="H14" s="8">
        <f t="shared" si="5"/>
        <v>6683.5</v>
      </c>
      <c r="I14" s="41" t="s">
        <v>76</v>
      </c>
      <c r="J14" s="42" t="s">
        <v>77</v>
      </c>
      <c r="K14" s="41" t="s">
        <v>78</v>
      </c>
      <c r="L14" s="41" t="s">
        <v>79</v>
      </c>
      <c r="M14" s="42" t="s">
        <v>62</v>
      </c>
      <c r="N14" s="42" t="s">
        <v>68</v>
      </c>
      <c r="O14" s="43" t="s">
        <v>69</v>
      </c>
      <c r="P14" s="44" t="s">
        <v>80</v>
      </c>
    </row>
    <row r="15" spans="1:16" ht="12.75" customHeight="1" thickBot="1" x14ac:dyDescent="0.25">
      <c r="A15" s="8" t="str">
        <f t="shared" si="0"/>
        <v>BAVM 234 </v>
      </c>
      <c r="B15" s="3" t="str">
        <f t="shared" si="1"/>
        <v>I</v>
      </c>
      <c r="C15" s="8">
        <f t="shared" si="2"/>
        <v>56654.507100000003</v>
      </c>
      <c r="D15" s="10" t="str">
        <f t="shared" si="3"/>
        <v>vis</v>
      </c>
      <c r="E15" s="40">
        <f>VLOOKUP(C15,Active!C$21:E$973,3,FALSE)</f>
        <v>6684.0849442207982</v>
      </c>
      <c r="F15" s="3" t="s">
        <v>57</v>
      </c>
      <c r="G15" s="10" t="str">
        <f t="shared" si="4"/>
        <v>56654.5071</v>
      </c>
      <c r="H15" s="8">
        <f t="shared" si="5"/>
        <v>6684</v>
      </c>
      <c r="I15" s="41" t="s">
        <v>81</v>
      </c>
      <c r="J15" s="42" t="s">
        <v>82</v>
      </c>
      <c r="K15" s="41" t="s">
        <v>83</v>
      </c>
      <c r="L15" s="41" t="s">
        <v>84</v>
      </c>
      <c r="M15" s="42" t="s">
        <v>62</v>
      </c>
      <c r="N15" s="42" t="s">
        <v>68</v>
      </c>
      <c r="O15" s="43" t="s">
        <v>69</v>
      </c>
      <c r="P15" s="44" t="s">
        <v>80</v>
      </c>
    </row>
    <row r="16" spans="1:16" ht="12.75" customHeight="1" thickBot="1" x14ac:dyDescent="0.25">
      <c r="A16" s="8" t="str">
        <f t="shared" si="0"/>
        <v>BAVM 234 </v>
      </c>
      <c r="B16" s="3" t="str">
        <f t="shared" si="1"/>
        <v>II</v>
      </c>
      <c r="C16" s="8">
        <f t="shared" si="2"/>
        <v>56654.671499999997</v>
      </c>
      <c r="D16" s="10" t="str">
        <f t="shared" si="3"/>
        <v>vis</v>
      </c>
      <c r="E16" s="40">
        <f>VLOOKUP(C16,Active!C$21:E$973,3,FALSE)</f>
        <v>6684.5901840867873</v>
      </c>
      <c r="F16" s="3" t="s">
        <v>57</v>
      </c>
      <c r="G16" s="10" t="str">
        <f t="shared" si="4"/>
        <v>56654.6715</v>
      </c>
      <c r="H16" s="8">
        <f t="shared" si="5"/>
        <v>6684.5</v>
      </c>
      <c r="I16" s="41" t="s">
        <v>85</v>
      </c>
      <c r="J16" s="42" t="s">
        <v>86</v>
      </c>
      <c r="K16" s="41" t="s">
        <v>87</v>
      </c>
      <c r="L16" s="41" t="s">
        <v>88</v>
      </c>
      <c r="M16" s="42" t="s">
        <v>62</v>
      </c>
      <c r="N16" s="42" t="s">
        <v>68</v>
      </c>
      <c r="O16" s="43" t="s">
        <v>69</v>
      </c>
      <c r="P16" s="44" t="s">
        <v>80</v>
      </c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</sheetData>
  <phoneticPr fontId="8" type="noConversion"/>
  <hyperlinks>
    <hyperlink ref="A3" r:id="rId1"/>
    <hyperlink ref="P11" r:id="rId2" display="http://www.konkoly.hu/cgi-bin/IBVS?6029"/>
    <hyperlink ref="P12" r:id="rId3" display="http://www.bav-astro.de/sfs/BAVM_link.php?BAVMnr=228"/>
    <hyperlink ref="P13" r:id="rId4" display="http://www.bav-astro.de/sfs/BAVM_link.php?BAVMnr=231"/>
    <hyperlink ref="P14" r:id="rId5" display="http://www.bav-astro.de/sfs/BAVM_link.php?BAVMnr=234"/>
    <hyperlink ref="P15" r:id="rId6" display="http://www.bav-astro.de/sfs/BAVM_link.php?BAVMnr=234"/>
    <hyperlink ref="P16" r:id="rId7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2024-01-17T01:48:26Z</dcterms:modified>
</cp:coreProperties>
</file>