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BCEEDB0-CEAC-4CDC-8914-09735A0C86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F11" i="1"/>
  <c r="Q22" i="1"/>
  <c r="C21" i="1"/>
  <c r="G11" i="1"/>
  <c r="E21" i="1"/>
  <c r="F21" i="1"/>
  <c r="E14" i="1"/>
  <c r="G21" i="1"/>
  <c r="Q21" i="1"/>
  <c r="C17" i="1"/>
  <c r="H21" i="1"/>
  <c r="C11" i="1"/>
  <c r="E15" i="1" l="1"/>
  <c r="C12" i="1"/>
  <c r="C16" i="1" l="1"/>
  <c r="D18" i="1" s="1"/>
  <c r="O21" i="1"/>
  <c r="O23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<sst xmlns="http://schemas.openxmlformats.org/spreadsheetml/2006/main" count="54" uniqueCount="48">
  <si>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</si>
  <si>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</si>
  <si>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</si>
  <si>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</si>
  <si>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</si>
  <si>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</si>
  <si>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</si>
  <si>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</si>
  <si>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</si>
  <si>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</si>
  <si>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</si>
  <si>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</si>
  <si>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</si>
  <si>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</si>
  <si>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</si>
  <si>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</si>
  <si>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</si>
  <si>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</si>
  <si>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</si>
  <si>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</si>
  <si>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</si>
  <si>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</si>
  <si>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</si>
  <si>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</si>
  <si>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</si>
  <si>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</si>
  <si>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</si>
  <si>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</si>
  <si>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</si>
  <si>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</si>
  <si>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</si>
  <si>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</si>
  <si>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</si>
  <si>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</si>
  <si>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</si>
  <si>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</si>
  <si>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</si>
  <si>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</si>
  <si>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</si>
  <si>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</si>
  <si>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</si>
  <si>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</si>
  <si>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</si>
  <si>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IBVS 6029</t>
  </si>
  <si>
    <t>I</t>
  </si>
  <si>
    <t>V0483 Cam / GSC 4618-1398</t>
  </si>
  <si>
    <t>IBVS 6048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</si>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</sst>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V0483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11850.5</c:v>
                </c:pt>
                <c:pt idx="2">
                  <c:v>11986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A5-4CE3-BE72-7AD809D61B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11850.5</c:v>
                </c:pt>
                <c:pt idx="2">
                  <c:v>11986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-3.9624999997613486E-2</c:v>
                </c:pt>
                <c:pt idx="2">
                  <c:v>-3.6899999999150168E-2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A5-4CE3-BE72-7AD809D61B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11850.5</c:v>
                </c:pt>
                <c:pt idx="2">
                  <c:v>11986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A5-4CE3-BE72-7AD809D61B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11850.5</c:v>
                </c:pt>
                <c:pt idx="2">
                  <c:v>11986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A5-4CE3-BE72-7AD809D61B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11850.5</c:v>
                </c:pt>
                <c:pt idx="2">
                  <c:v>11986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A5-4CE3-BE72-7AD809D61B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11850.5</c:v>
                </c:pt>
                <c:pt idx="2">
                  <c:v>11986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A5-4CE3-BE72-7AD809D61B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11850.5</c:v>
                </c:pt>
                <c:pt idx="2">
                  <c:v>11986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A5-4CE3-BE72-7AD809D61B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11850.5</c:v>
                </c:pt>
                <c:pt idx="2">
                  <c:v>11986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-1.7961528443886238E-5</c:v>
                </c:pt>
                <c:pt idx="1">
                  <c:v>-3.8036166935411134E-2</c:v>
                </c:pt>
                <c:pt idx="2">
                  <c:v>-3.8470871532908624E-2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A5-4CE3-BE72-7AD809D61B5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11850.5</c:v>
                </c:pt>
                <c:pt idx="2">
                  <c:v>11986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A5-4CE3-BE72-7AD809D6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5088"/>
        <c:axId val="1"/>
      </c:scatterChart>
      <c:valAx>
        <c:axId val="639405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5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9F2EBE-B838-F9AD-7AED-67233E8DF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51461.887999999999</v>
      </c>
      <c r="D7" s="30" t="s">
        <v>41</v>
      </c>
    </row>
    <row r="8" spans="1:7" x14ac:dyDescent="0.2">
      <c r="A8" t="s">
        <v>3</v>
      </c>
      <c r="C8" s="36">
        <v>0.38224999999999998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-1.7961528443886238E-5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-3.2081520110516221E-6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60326.61816006944</v>
      </c>
    </row>
    <row r="15" spans="1:7" x14ac:dyDescent="0.2">
      <c r="A15" s="12" t="s">
        <v>17</v>
      </c>
      <c r="B15" s="10"/>
      <c r="C15" s="13">
        <f ca="1">(C7+C11)+(C8+C12)*INT(MAX(F21:F3533))</f>
        <v>56043.498029128466</v>
      </c>
      <c r="D15" s="14" t="s">
        <v>38</v>
      </c>
      <c r="E15" s="15">
        <f ca="1">ROUND(2*(E14-$C$7)/$C$8,0)/2+E13</f>
        <v>23192</v>
      </c>
    </row>
    <row r="16" spans="1:7" x14ac:dyDescent="0.2">
      <c r="A16" s="16" t="s">
        <v>4</v>
      </c>
      <c r="B16" s="10"/>
      <c r="C16" s="17">
        <f ca="1">+C8+C12</f>
        <v>0.38224679184798893</v>
      </c>
      <c r="D16" s="14" t="s">
        <v>39</v>
      </c>
      <c r="E16" s="24">
        <f ca="1">ROUND(2*(E14-$C$15)/$C$16,0)/2+E13</f>
        <v>11206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45308.851411910364</v>
      </c>
    </row>
    <row r="18" spans="1:18" ht="14.25" thickTop="1" thickBot="1" x14ac:dyDescent="0.25">
      <c r="A18" s="16" t="s">
        <v>5</v>
      </c>
      <c r="B18" s="10"/>
      <c r="C18" s="19">
        <f ca="1">+C15</f>
        <v>56043.498029128466</v>
      </c>
      <c r="D18" s="20">
        <f ca="1">+C16</f>
        <v>0.38224679184798893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51461.887999999999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-1.7961528443886238E-5</v>
      </c>
      <c r="Q21" s="2">
        <f>+C21-15018.5</f>
        <v>36443.387999999999</v>
      </c>
    </row>
    <row r="22" spans="1:18" x14ac:dyDescent="0.2">
      <c r="A22" s="31" t="s">
        <v>43</v>
      </c>
      <c r="B22" s="32" t="s">
        <v>44</v>
      </c>
      <c r="C22" s="31">
        <v>55991.701999999997</v>
      </c>
      <c r="D22" s="31">
        <v>6.9999999999999999E-4</v>
      </c>
      <c r="E22">
        <f>+(C22-C$7)/C$8</f>
        <v>11850.396337475471</v>
      </c>
      <c r="F22">
        <f>ROUND(2*E22,0)/2</f>
        <v>11850.5</v>
      </c>
      <c r="G22">
        <f>+C22-(C$7+F22*C$8)</f>
        <v>-3.9624999997613486E-2</v>
      </c>
      <c r="I22">
        <f>+G22</f>
        <v>-3.9624999997613486E-2</v>
      </c>
      <c r="O22">
        <f ca="1">+C$11+C$12*$F22</f>
        <v>-3.8036166935411134E-2</v>
      </c>
      <c r="Q22" s="2">
        <f>+C22-15018.5</f>
        <v>40973.201999999997</v>
      </c>
    </row>
    <row r="23" spans="1:18" x14ac:dyDescent="0.2">
      <c r="A23" s="33" t="s">
        <v>46</v>
      </c>
      <c r="B23" s="34" t="s">
        <v>44</v>
      </c>
      <c r="C23" s="35">
        <v>56043.499600000003</v>
      </c>
      <c r="D23" s="35">
        <v>2E-3</v>
      </c>
      <c r="E23">
        <f>+(C23-C$7)/C$8</f>
        <v>11985.903466317866</v>
      </c>
      <c r="F23">
        <f>ROUND(2*E23,0)/2</f>
        <v>11986</v>
      </c>
      <c r="G23">
        <f>+C23-(C$7+F23*C$8)</f>
        <v>-3.6899999999150168E-2</v>
      </c>
      <c r="I23">
        <f>+G23</f>
        <v>-3.6899999999150168E-2</v>
      </c>
      <c r="O23">
        <f ca="1">+C$11+C$12*$F23</f>
        <v>-3.8470871532908624E-2</v>
      </c>
      <c r="Q23" s="2">
        <f>+C23-15018.5</f>
        <v>41024.999600000003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2024-01-17T01:50:09Z</dcterms:modified>
</cp:coreProperties>
</file>