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3E09B3C-5810-4B49-840A-6A7FCC59A3B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5" i="1" l="1"/>
  <c r="E25" i="1"/>
  <c r="F25" i="1"/>
  <c r="G25" i="1"/>
  <c r="K25" i="1"/>
  <c r="D9" i="1"/>
  <c r="C9" i="1"/>
  <c r="E24" i="1"/>
  <c r="F24" i="1"/>
  <c r="G24" i="1"/>
  <c r="I24" i="1"/>
  <c r="Q24" i="1"/>
  <c r="E22" i="1"/>
  <c r="F22" i="1"/>
  <c r="G22" i="1"/>
  <c r="I22" i="1"/>
  <c r="E23" i="1"/>
  <c r="F23" i="1"/>
  <c r="G23" i="1"/>
  <c r="K23" i="1"/>
  <c r="C21" i="1"/>
  <c r="E21" i="1"/>
  <c r="F21" i="1"/>
  <c r="G21" i="1"/>
  <c r="I21" i="1"/>
  <c r="Q22" i="1"/>
  <c r="Q23" i="1"/>
  <c r="F16" i="1"/>
  <c r="C17" i="1"/>
  <c r="Q21" i="1"/>
  <c r="C12" i="1"/>
  <c r="C11" i="1"/>
  <c r="O25" i="1" l="1"/>
  <c r="C15" i="1"/>
  <c r="O23" i="1"/>
  <c r="O21" i="1"/>
  <c r="O22" i="1"/>
  <c r="O24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<sst xmlns="http://schemas.openxmlformats.org/spreadsheetml/2006/main" count="57" uniqueCount="50">
  <si>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</si>
  <si>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</si>
  <si>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</si>
  <si>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</si>
  <si>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</si>
  <si>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</si>
  <si>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</si>
  <si>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</si>
  <si>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</si>
  <si>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</si>
  <si>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</si>
  <si>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</si>
  <si>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</si>
  <si>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</si>
  <si>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</si>
  <si>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</si>
  <si>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</si>
  <si>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</si>
  <si>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</si>
  <si>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</si>
  <si>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</si>
  <si>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</si>
  <si>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</si>
  <si>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</si>
  <si>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</si>
  <si>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</si>
  <si>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</si>
  <si>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</si>
  <si>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</si>
  <si>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</si>
  <si>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</si>
  <si>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</si>
  <si>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</si>
  <si>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</si>
  <si>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</si>
  <si>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</si>
  <si>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</si>
  <si>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</si>
  <si>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</si>
  <si>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V0505 Cam / GSC 4631-0275</t>
  </si>
  <si>
    <t>EW</t>
  </si>
  <si>
    <t>IBVS 6029</t>
  </si>
  <si>
    <t>I</t>
  </si>
  <si>
    <t>II</t>
  </si>
  <si>
    <t>IBVS 6048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</si>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</sst>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>
      <alignment vertical="top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V0505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13286</c:v>
                </c:pt>
                <c:pt idx="2">
                  <c:v>13535.5</c:v>
                </c:pt>
                <c:pt idx="3">
                  <c:v>13600</c:v>
                </c:pt>
                <c:pt idx="4">
                  <c:v>18743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61-4088-BF36-33D4EC7D2D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13286</c:v>
                </c:pt>
                <c:pt idx="2">
                  <c:v>13535.5</c:v>
                </c:pt>
                <c:pt idx="3">
                  <c:v>13600</c:v>
                </c:pt>
                <c:pt idx="4">
                  <c:v>18743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1.9039999999222346E-2</c:v>
                </c:pt>
                <c:pt idx="3">
                  <c:v>2.230000000417931E-2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61-4088-BF36-33D4EC7D2D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13286</c:v>
                </c:pt>
                <c:pt idx="2">
                  <c:v>13535.5</c:v>
                </c:pt>
                <c:pt idx="3">
                  <c:v>13600</c:v>
                </c:pt>
                <c:pt idx="4">
                  <c:v>18743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61-4088-BF36-33D4EC7D2D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13286</c:v>
                </c:pt>
                <c:pt idx="2">
                  <c:v>13535.5</c:v>
                </c:pt>
                <c:pt idx="3">
                  <c:v>13600</c:v>
                </c:pt>
                <c:pt idx="4">
                  <c:v>18743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1.9220000009227078E-2</c:v>
                </c:pt>
                <c:pt idx="4">
                  <c:v>2.0090000201889779E-2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61-4088-BF36-33D4EC7D2D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13286</c:v>
                </c:pt>
                <c:pt idx="2">
                  <c:v>13535.5</c:v>
                </c:pt>
                <c:pt idx="3">
                  <c:v>13600</c:v>
                </c:pt>
                <c:pt idx="4">
                  <c:v>18743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61-4088-BF36-33D4EC7D2D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13286</c:v>
                </c:pt>
                <c:pt idx="2">
                  <c:v>13535.5</c:v>
                </c:pt>
                <c:pt idx="3">
                  <c:v>13600</c:v>
                </c:pt>
                <c:pt idx="4">
                  <c:v>18743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61-4088-BF36-33D4EC7D2D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13286</c:v>
                </c:pt>
                <c:pt idx="2">
                  <c:v>13535.5</c:v>
                </c:pt>
                <c:pt idx="3">
                  <c:v>13600</c:v>
                </c:pt>
                <c:pt idx="4">
                  <c:v>18743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61-4088-BF36-33D4EC7D2D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13286</c:v>
                </c:pt>
                <c:pt idx="2">
                  <c:v>13535.5</c:v>
                </c:pt>
                <c:pt idx="3">
                  <c:v>13600</c:v>
                </c:pt>
                <c:pt idx="4">
                  <c:v>18743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2.0133886008101922E-2</c:v>
                </c:pt>
                <c:pt idx="1">
                  <c:v>2.0159588326815414E-2</c:v>
                </c:pt>
                <c:pt idx="2">
                  <c:v>2.0160070994926133E-2</c:v>
                </c:pt>
                <c:pt idx="3">
                  <c:v>2.0160195772854557E-2</c:v>
                </c:pt>
                <c:pt idx="4">
                  <c:v>2.0170145119922409E-2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61-4088-BF36-33D4EC7D2D4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13286</c:v>
                </c:pt>
                <c:pt idx="2">
                  <c:v>13535.5</c:v>
                </c:pt>
                <c:pt idx="3">
                  <c:v>13600</c:v>
                </c:pt>
                <c:pt idx="4">
                  <c:v>18743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61-4088-BF36-33D4EC7D2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265648"/>
        <c:axId val="1"/>
      </c:scatterChart>
      <c:valAx>
        <c:axId val="550265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265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40BE243-557B-7C40-512B-A693774D4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42578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7">
        <v>51468.911999999997</v>
      </c>
      <c r="D7" s="29" t="s">
        <v>38</v>
      </c>
    </row>
    <row r="8" spans="1:6" x14ac:dyDescent="0.2">
      <c r="A8" t="s">
        <v>3</v>
      </c>
      <c r="C8" s="37">
        <v>0.33635999999999999</v>
      </c>
      <c r="D8" s="29" t="s">
        <v>38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2.0133886008101922E-2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1.9345415259289283E-9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57773.327650145118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0.33636000193454152</v>
      </c>
      <c r="E16" s="14" t="s">
        <v>30</v>
      </c>
      <c r="F16" s="15">
        <f ca="1">NOW()+15018.5+$C$5/24</f>
        <v>60326.624456134254</v>
      </c>
    </row>
    <row r="17" spans="1:18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26335</v>
      </c>
    </row>
    <row r="18" spans="1:18" ht="14.25" thickTop="1" thickBot="1" x14ac:dyDescent="0.25">
      <c r="A18" s="16" t="s">
        <v>5</v>
      </c>
      <c r="B18" s="10"/>
      <c r="C18" s="19">
        <f ca="1">+C15</f>
        <v>57773.327650145118</v>
      </c>
      <c r="D18" s="20">
        <f ca="1">+C16</f>
        <v>0.33636000193454152</v>
      </c>
      <c r="E18" s="14" t="s">
        <v>36</v>
      </c>
      <c r="F18" s="23">
        <f ca="1">ROUND(2*(F16-$C$15)/$C$16,0)/2+F15</f>
        <v>7592</v>
      </c>
    </row>
    <row r="19" spans="1:18" ht="13.5" thickTop="1" x14ac:dyDescent="0.2">
      <c r="E19" s="14" t="s">
        <v>31</v>
      </c>
      <c r="F19" s="18">
        <f ca="1">+$C$15+$C$16*F18-15018.5-$C$5/24</f>
        <v>45308.868618165492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30" t="s">
        <v>38</v>
      </c>
      <c r="B21" s="30"/>
      <c r="C21" s="31">
        <f>C7</f>
        <v>51468.911999999997</v>
      </c>
      <c r="D21" s="31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2.0133886008101922E-2</v>
      </c>
      <c r="Q21" s="2">
        <f>+C21-15018.5</f>
        <v>36450.411999999997</v>
      </c>
    </row>
    <row r="22" spans="1:18" x14ac:dyDescent="0.2">
      <c r="A22" s="31" t="s">
        <v>41</v>
      </c>
      <c r="B22" s="32" t="s">
        <v>42</v>
      </c>
      <c r="C22" s="31">
        <v>55937.81</v>
      </c>
      <c r="D22" s="31">
        <v>3.0000000000000001E-3</v>
      </c>
      <c r="E22">
        <f>+(C22-C$7)/C$8</f>
        <v>13286.056606017366</v>
      </c>
      <c r="F22">
        <f>ROUND(2*E22,0)/2</f>
        <v>13286</v>
      </c>
      <c r="G22">
        <f>+C22-(C$7+F22*C$8)</f>
        <v>1.9039999999222346E-2</v>
      </c>
      <c r="I22">
        <f>+G22</f>
        <v>1.9039999999222346E-2</v>
      </c>
      <c r="O22">
        <f ca="1">+C$11+C$12*$F22</f>
        <v>2.0159588326815414E-2</v>
      </c>
      <c r="Q22" s="2">
        <f>+C22-15018.5</f>
        <v>40919.31</v>
      </c>
    </row>
    <row r="23" spans="1:18" x14ac:dyDescent="0.2">
      <c r="A23" s="31" t="s">
        <v>41</v>
      </c>
      <c r="B23" s="32" t="s">
        <v>43</v>
      </c>
      <c r="C23" s="31">
        <v>56021.732000000004</v>
      </c>
      <c r="D23" s="31">
        <v>6.9999999999999999E-4</v>
      </c>
      <c r="E23">
        <f>+(C23-C$7)/C$8</f>
        <v>13535.557141158304</v>
      </c>
      <c r="F23">
        <f>ROUND(2*E23,0)/2</f>
        <v>13535.5</v>
      </c>
      <c r="G23">
        <f>+C23-(C$7+F23*C$8)</f>
        <v>1.9220000009227078E-2</v>
      </c>
      <c r="K23">
        <f>+G23</f>
        <v>1.9220000009227078E-2</v>
      </c>
      <c r="O23">
        <f ca="1">+C$11+C$12*$F23</f>
        <v>2.0160070994926133E-2</v>
      </c>
      <c r="Q23" s="2">
        <f>+C23-15018.5</f>
        <v>41003.232000000004</v>
      </c>
    </row>
    <row r="24" spans="1:18" x14ac:dyDescent="0.2">
      <c r="A24" s="33" t="s">
        <v>44</v>
      </c>
      <c r="B24" s="32" t="s">
        <v>42</v>
      </c>
      <c r="C24" s="31">
        <v>56043.4303</v>
      </c>
      <c r="D24" s="31">
        <v>2.0999999999999999E-3</v>
      </c>
      <c r="E24">
        <f>+(C24-C$7)/C$8</f>
        <v>13600.066298014042</v>
      </c>
      <c r="F24">
        <f>ROUND(2*E24,0)/2</f>
        <v>13600</v>
      </c>
      <c r="G24">
        <f>+C24-(C$7+F24*C$8)</f>
        <v>2.230000000417931E-2</v>
      </c>
      <c r="I24">
        <f>+G24</f>
        <v>2.230000000417931E-2</v>
      </c>
      <c r="O24">
        <f ca="1">+C$11+C$12*$F24</f>
        <v>2.0160195772854557E-2</v>
      </c>
      <c r="Q24" s="2">
        <f>+C24-15018.5</f>
        <v>41024.9303</v>
      </c>
    </row>
    <row r="25" spans="1:18" x14ac:dyDescent="0.2">
      <c r="A25" s="34" t="s">
        <v>45</v>
      </c>
      <c r="B25" s="35" t="s">
        <v>42</v>
      </c>
      <c r="C25" s="36">
        <v>57773.327570000198</v>
      </c>
      <c r="D25" s="36">
        <v>8.0000000000000004E-4</v>
      </c>
      <c r="E25">
        <f>+(C25-C$7)/C$8</f>
        <v>18743.059727673332</v>
      </c>
      <c r="F25">
        <f>ROUND(2*E25,0)/2</f>
        <v>18743</v>
      </c>
      <c r="G25">
        <f>+C25-(C$7+F25*C$8)</f>
        <v>2.0090000201889779E-2</v>
      </c>
      <c r="K25">
        <f>+G25</f>
        <v>2.0090000201889779E-2</v>
      </c>
      <c r="O25">
        <f ca="1">+C$11+C$12*$F25</f>
        <v>2.0170145119922409E-2</v>
      </c>
      <c r="Q25" s="2">
        <f>+C25-15018.5</f>
        <v>42754.827570000198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5:D2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2024-01-17T01:59:13Z</dcterms:modified>
</cp:coreProperties>
</file>