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0027030-3CA9-4CC4-B35B-2485252018C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C8" i="1"/>
  <c r="E22" i="1"/>
  <c r="F22" i="1"/>
  <c r="G22" i="1"/>
  <c r="K22" i="1"/>
  <c r="E23" i="1"/>
  <c r="F23" i="1"/>
  <c r="G23" i="1"/>
  <c r="K23" i="1"/>
  <c r="E9" i="1"/>
  <c r="D9" i="1"/>
  <c r="E21" i="1"/>
  <c r="F21" i="1"/>
  <c r="G21" i="1"/>
  <c r="I21" i="1"/>
  <c r="Q22" i="1"/>
  <c r="Q23" i="1"/>
  <c r="F16" i="1"/>
  <c r="C17" i="1"/>
  <c r="Q21" i="1"/>
  <c r="C11" i="1"/>
  <c r="C12" i="1"/>
  <c r="C16" i="1" l="1"/>
  <c r="D18" i="1" s="1"/>
  <c r="C15" i="1"/>
  <c r="O22" i="1"/>
  <c r="O23" i="1"/>
  <c r="O21" i="1"/>
  <c r="F17" i="1"/>
  <c r="C18" i="1" l="1"/>
  <c r="F18" i="1"/>
  <c r="F19" i="1" s="1"/>
</calcChain>
</file>

<file path=xl/sharedStrings.xml><?xml version="1.0" encoding="utf-8"?>
<sst xmlns="http://schemas.openxmlformats.org/spreadsheetml/2006/main" count="60" uniqueCount="53">
  <si>
    <t>IBVS 6196</t>
  </si>
  <si>
    <t>I</t>
  </si>
  <si>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</si>
  <si>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</si>
  <si>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</si>
  <si>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</si>
  <si>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</si>
  <si>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</si>
  <si>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</si>
  <si>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</si>
  <si>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</si>
  <si>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</si>
  <si>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</si>
  <si>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</si>
  <si>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</si>
  <si>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</si>
  <si>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</si>
  <si>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</si>
  <si>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</si>
  <si>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</si>
  <si>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</si>
  <si>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</si>
  <si>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</si>
  <si>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</si>
  <si>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</si>
  <si>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</si>
  <si>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</si>
  <si>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</si>
  <si>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</si>
  <si>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</si>
  <si>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</si>
  <si>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</si>
  <si>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</si>
  <si>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</si>
  <si>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</si>
  <si>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</si>
  <si>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</si>
  <si>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</si>
  <si>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</si>
  <si>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</si>
  <si>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</si>
  <si>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</si>
  <si>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</si>
  <si>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</si>
  <si>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V0508 Cam</t>
  </si>
  <si>
    <t>2013a</t>
  </si>
  <si>
    <t>G4544-2037</t>
  </si>
  <si>
    <t>EW</t>
  </si>
  <si>
    <t>pr_0</t>
  </si>
  <si>
    <t>~</t>
  </si>
  <si>
    <t>V0508 Cam / GSC 4544-2037</t>
  </si>
  <si>
    <t>GCVS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</si>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</sst>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4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6" fillId="24" borderId="5" xfId="0" applyFont="1" applyFill="1" applyBorder="1" applyAlignment="1">
      <alignment horizontal="left"/>
    </xf>
    <xf numFmtId="0" fontId="5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17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0" borderId="5" xfId="0" applyBorder="1" applyAlignment="1">
      <alignment horizontal="left"/>
    </xf>
    <xf numFmtId="0" fontId="17" fillId="25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8" fillId="0" borderId="0" xfId="41" applyFont="1" applyAlignment="1">
      <alignment wrapText="1"/>
    </xf>
    <xf numFmtId="0" fontId="18" fillId="0" borderId="0" xfId="41" applyFont="1" applyAlignment="1">
      <alignment horizontal="center" wrapText="1"/>
    </xf>
    <xf numFmtId="0" fontId="18" fillId="0" borderId="0" xfId="41" applyFont="1" applyAlignment="1">
      <alignment horizontal="left" wrapText="1"/>
    </xf>
    <xf numFmtId="0" fontId="0" fillId="0" borderId="0" xfId="0" applyAlignment="1">
      <alignment horizontal="right"/>
    </xf>
    <xf numFmtId="0" fontId="18" fillId="0" borderId="0" xfId="41" applyNumberFormat="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V0508 Cam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18478</c:v>
                </c:pt>
                <c:pt idx="2">
                  <c:v>18477.5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20-4AA8-8C8C-C052607FF29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18478</c:v>
                </c:pt>
                <c:pt idx="2">
                  <c:v>18477.5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20-4AA8-8C8C-C052607FF29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18478</c:v>
                </c:pt>
                <c:pt idx="2">
                  <c:v>18477.5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20-4AA8-8C8C-C052607FF29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18478</c:v>
                </c:pt>
                <c:pt idx="2">
                  <c:v>18477.5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6.4440000001923181E-2</c:v>
                </c:pt>
                <c:pt idx="2">
                  <c:v>7.159999999566935E-2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20-4AA8-8C8C-C052607FF29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18478</c:v>
                </c:pt>
                <c:pt idx="2">
                  <c:v>18477.5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20-4AA8-8C8C-C052607FF29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18478</c:v>
                </c:pt>
                <c:pt idx="2">
                  <c:v>18477.5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20-4AA8-8C8C-C052607FF29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18478</c:v>
                </c:pt>
                <c:pt idx="2">
                  <c:v>18477.5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20-4AA8-8C8C-C052607FF29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18478</c:v>
                </c:pt>
                <c:pt idx="2">
                  <c:v>18477.5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9.6898169175962945E-8</c:v>
                </c:pt>
                <c:pt idx="1">
                  <c:v>6.8020871843776864E-2</c:v>
                </c:pt>
                <c:pt idx="2">
                  <c:v>6.8019031255646484E-2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20-4AA8-8C8C-C052607FF29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18478</c:v>
                </c:pt>
                <c:pt idx="2">
                  <c:v>18477.5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A20-4AA8-8C8C-C052607FF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8804440"/>
        <c:axId val="1"/>
      </c:scatterChart>
      <c:valAx>
        <c:axId val="518804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8804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A0E6F8E-63DA-8D9E-CBAB-0AE897454C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29" sqref="F2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1" ht="20.25" x14ac:dyDescent="0.3">
      <c r="A1" s="1" t="s">
        <v>50</v>
      </c>
      <c r="F1" s="34" t="s">
        <v>44</v>
      </c>
      <c r="G1" s="31" t="s">
        <v>45</v>
      </c>
      <c r="H1" s="35"/>
      <c r="I1" s="36" t="s">
        <v>46</v>
      </c>
      <c r="J1" s="37" t="s">
        <v>44</v>
      </c>
      <c r="K1" s="38">
        <v>9.2118000000000002</v>
      </c>
      <c r="L1" s="39">
        <v>78.374200000000002</v>
      </c>
      <c r="M1" s="40">
        <v>51525.37</v>
      </c>
      <c r="N1" s="40">
        <v>0.30171999999999999</v>
      </c>
      <c r="O1" s="41" t="s">
        <v>47</v>
      </c>
      <c r="P1" s="42">
        <v>12.5</v>
      </c>
      <c r="Q1" s="42">
        <v>12.63</v>
      </c>
      <c r="S1" s="44" t="s">
        <v>49</v>
      </c>
      <c r="U1" s="43" t="s">
        <v>48</v>
      </c>
    </row>
    <row r="2" spans="1:21" x14ac:dyDescent="0.2">
      <c r="A2" t="s">
        <v>26</v>
      </c>
      <c r="B2" t="s">
        <v>47</v>
      </c>
      <c r="C2" s="30"/>
      <c r="D2" s="3"/>
    </row>
    <row r="3" spans="1:21" ht="13.5" thickBot="1" x14ac:dyDescent="0.25"/>
    <row r="4" spans="1:21" ht="14.25" thickTop="1" thickBot="1" x14ac:dyDescent="0.25">
      <c r="A4" s="5" t="s">
        <v>3</v>
      </c>
      <c r="C4" s="27">
        <v>51525.37</v>
      </c>
      <c r="D4" s="28">
        <v>0.30171999999999999</v>
      </c>
    </row>
    <row r="5" spans="1:21" ht="13.5" thickTop="1" x14ac:dyDescent="0.2">
      <c r="A5" s="9" t="s">
        <v>31</v>
      </c>
      <c r="B5" s="10"/>
      <c r="C5" s="11">
        <v>-9.5</v>
      </c>
      <c r="D5" s="10" t="s">
        <v>32</v>
      </c>
      <c r="E5" s="10"/>
    </row>
    <row r="6" spans="1:21" x14ac:dyDescent="0.2">
      <c r="A6" s="5" t="s">
        <v>4</v>
      </c>
    </row>
    <row r="7" spans="1:21" x14ac:dyDescent="0.2">
      <c r="A7" t="s">
        <v>5</v>
      </c>
      <c r="C7" s="48">
        <f>M1</f>
        <v>51525.37</v>
      </c>
      <c r="D7" s="29" t="s">
        <v>51</v>
      </c>
    </row>
    <row r="8" spans="1:21" x14ac:dyDescent="0.2">
      <c r="A8" t="s">
        <v>6</v>
      </c>
      <c r="C8" s="48">
        <f>N1</f>
        <v>0.30171999999999999</v>
      </c>
      <c r="D8" s="29" t="s">
        <v>51</v>
      </c>
    </row>
    <row r="9" spans="1:21" x14ac:dyDescent="0.2">
      <c r="A9" s="24" t="s">
        <v>35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21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21" x14ac:dyDescent="0.2">
      <c r="A11" s="10" t="s">
        <v>18</v>
      </c>
      <c r="B11" s="10"/>
      <c r="C11" s="21">
        <f ca="1">INTERCEPT(INDIRECT($E$9):G992,INDIRECT($D$9):F992)</f>
        <v>9.6898169175962945E-8</v>
      </c>
      <c r="D11" s="3"/>
      <c r="E11" s="10"/>
    </row>
    <row r="12" spans="1:21" x14ac:dyDescent="0.2">
      <c r="A12" s="10" t="s">
        <v>19</v>
      </c>
      <c r="B12" s="10"/>
      <c r="C12" s="21">
        <f ca="1">SLOPE(INDIRECT($E$9):G992,INDIRECT($D$9):F992)</f>
        <v>3.681176260721273E-6</v>
      </c>
      <c r="D12" s="3"/>
      <c r="E12" s="10"/>
    </row>
    <row r="13" spans="1:21" x14ac:dyDescent="0.2">
      <c r="A13" s="10" t="s">
        <v>21</v>
      </c>
      <c r="B13" s="10"/>
      <c r="C13" s="3" t="s">
        <v>16</v>
      </c>
    </row>
    <row r="14" spans="1:21" x14ac:dyDescent="0.2">
      <c r="A14" s="10"/>
      <c r="B14" s="10"/>
      <c r="C14" s="10"/>
    </row>
    <row r="15" spans="1:21" x14ac:dyDescent="0.2">
      <c r="A15" s="12" t="s">
        <v>20</v>
      </c>
      <c r="B15" s="10"/>
      <c r="C15" s="13">
        <f ca="1">(C7+C11)+(C8+C12)*INT(MAX(F21:F3533))</f>
        <v>57100.620180871847</v>
      </c>
      <c r="E15" s="14" t="s">
        <v>37</v>
      </c>
      <c r="F15" s="32">
        <v>1</v>
      </c>
    </row>
    <row r="16" spans="1:21" x14ac:dyDescent="0.2">
      <c r="A16" s="16" t="s">
        <v>7</v>
      </c>
      <c r="B16" s="10"/>
      <c r="C16" s="17">
        <f ca="1">+C8+C12</f>
        <v>0.30172368117626069</v>
      </c>
      <c r="E16" s="14" t="s">
        <v>33</v>
      </c>
      <c r="F16" s="33">
        <f ca="1">NOW()+15018.5+$C$5/24</f>
        <v>60326.675814699069</v>
      </c>
    </row>
    <row r="17" spans="1:21" ht="13.5" thickBot="1" x14ac:dyDescent="0.25">
      <c r="A17" s="14" t="s">
        <v>30</v>
      </c>
      <c r="B17" s="10"/>
      <c r="C17" s="10">
        <f>COUNT(C21:C2191)</f>
        <v>3</v>
      </c>
      <c r="E17" s="14" t="s">
        <v>38</v>
      </c>
      <c r="F17" s="15">
        <f ca="1">ROUND(2*(F16-$C$7)/$C$8,0)/2+F15</f>
        <v>29171.5</v>
      </c>
    </row>
    <row r="18" spans="1:21" ht="14.25" thickTop="1" thickBot="1" x14ac:dyDescent="0.25">
      <c r="A18" s="16" t="s">
        <v>8</v>
      </c>
      <c r="B18" s="10"/>
      <c r="C18" s="19">
        <f ca="1">+C15</f>
        <v>57100.620180871847</v>
      </c>
      <c r="D18" s="20">
        <f ca="1">+C16</f>
        <v>0.30172368117626069</v>
      </c>
      <c r="E18" s="14" t="s">
        <v>39</v>
      </c>
      <c r="F18" s="23">
        <f ca="1">ROUND(2*(F16-$C$15)/$C$16,0)/2+F15</f>
        <v>10693</v>
      </c>
    </row>
    <row r="19" spans="1:21" ht="13.5" thickTop="1" x14ac:dyDescent="0.2">
      <c r="E19" s="14" t="s">
        <v>34</v>
      </c>
      <c r="F19" s="18">
        <f ca="1">+$C$15+$C$16*F18-15018.5-$C$5/24</f>
        <v>45308.84733702294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40</v>
      </c>
      <c r="I20" s="7" t="s">
        <v>41</v>
      </c>
      <c r="J20" s="7" t="s">
        <v>42</v>
      </c>
      <c r="K20" s="7" t="s">
        <v>43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 x14ac:dyDescent="0.2">
      <c r="A21" t="s">
        <v>51</v>
      </c>
      <c r="C21" s="8">
        <v>51525.37</v>
      </c>
      <c r="D21" s="8" t="s">
        <v>16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9.6898169175962945E-8</v>
      </c>
      <c r="Q21" s="2">
        <f>+C21-15018.5</f>
        <v>36506.870000000003</v>
      </c>
    </row>
    <row r="22" spans="1:21" x14ac:dyDescent="0.2">
      <c r="A22" s="45" t="s">
        <v>0</v>
      </c>
      <c r="B22" s="46" t="s">
        <v>1</v>
      </c>
      <c r="C22" s="47">
        <v>57100.616600000001</v>
      </c>
      <c r="D22" s="49">
        <v>1E-3</v>
      </c>
      <c r="E22">
        <f>+(C22-C$7)/C$8</f>
        <v>18478.21357550046</v>
      </c>
      <c r="F22">
        <f>ROUND(2*E22,0)/2</f>
        <v>18478</v>
      </c>
      <c r="G22">
        <f>+C22-(C$7+F22*C$8)</f>
        <v>6.4440000001923181E-2</v>
      </c>
      <c r="K22">
        <f>+G22</f>
        <v>6.4440000001923181E-2</v>
      </c>
      <c r="O22">
        <f ca="1">+C$11+C$12*$F22</f>
        <v>6.8020871843776864E-2</v>
      </c>
      <c r="Q22" s="2">
        <f>+C22-15018.5</f>
        <v>42082.116600000001</v>
      </c>
      <c r="R22" t="s">
        <v>52</v>
      </c>
    </row>
    <row r="23" spans="1:21" x14ac:dyDescent="0.2">
      <c r="A23" s="45" t="s">
        <v>0</v>
      </c>
      <c r="B23" s="46" t="s">
        <v>2</v>
      </c>
      <c r="C23" s="47">
        <v>57100.472900000001</v>
      </c>
      <c r="D23" s="49">
        <v>1.5E-3</v>
      </c>
      <c r="E23">
        <f>+(C23-C$7)/C$8</f>
        <v>18477.73730611162</v>
      </c>
      <c r="F23">
        <f>ROUND(2*E23,0)/2</f>
        <v>18477.5</v>
      </c>
      <c r="G23">
        <f>+C23-(C$7+F23*C$8)</f>
        <v>7.159999999566935E-2</v>
      </c>
      <c r="K23">
        <f>+G23</f>
        <v>7.159999999566935E-2</v>
      </c>
      <c r="O23">
        <f ca="1">+C$11+C$12*$F23</f>
        <v>6.8019031255646484E-2</v>
      </c>
      <c r="Q23" s="2">
        <f>+C23-15018.5</f>
        <v>42081.972900000001</v>
      </c>
      <c r="R23" t="s">
        <v>52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2521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2024-01-17T03:13:10Z</dcterms:modified>
</cp:coreProperties>
</file>