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6E35E97-2D49-469F-B184-1E21FE8C6DB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C21" i="1"/>
  <c r="G11" i="1"/>
  <c r="F11" i="1"/>
  <c r="E21" i="1"/>
  <c r="F21" i="1"/>
  <c r="E14" i="1"/>
  <c r="C17" i="1"/>
  <c r="Q21" i="1"/>
  <c r="G21" i="1"/>
  <c r="H21" i="1"/>
  <c r="C12" i="1"/>
  <c r="C11" i="1"/>
  <c r="C15" i="1" l="1"/>
  <c r="E16" i="1" s="1"/>
  <c r="O22" i="1"/>
  <c r="O21" i="1"/>
  <c r="C16" i="1"/>
  <c r="D18" i="1" s="1"/>
  <c r="E15" i="1"/>
  <c r="E17" i="1" l="1"/>
  <c r="C18" i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<sst xmlns="http://schemas.openxmlformats.org/spreadsheetml/2006/main" count="53" uniqueCount="50">
  <si>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</si>
  <si>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</si>
  <si>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</si>
  <si>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</si>
  <si>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</si>
  <si>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</si>
  <si>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</si>
  <si>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</si>
  <si>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</si>
  <si>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</si>
  <si>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</si>
  <si>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</si>
  <si>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</si>
  <si>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</si>
  <si>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</si>
  <si>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</si>
  <si>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</si>
  <si>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</si>
  <si>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</si>
  <si>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</si>
  <si>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</si>
  <si>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</si>
  <si>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</si>
  <si>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</si>
  <si>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</si>
  <si>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</si>
  <si>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</si>
  <si>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</si>
  <si>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</si>
  <si>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</si>
  <si>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</si>
  <si>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</si>
  <si>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</si>
  <si>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</si>
  <si>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</si>
  <si>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</si>
  <si>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</si>
  <si>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</si>
  <si>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</si>
  <si>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</si>
  <si>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</si>
  <si>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V0512 Cam</t>
  </si>
  <si>
    <t>IBVS 6048</t>
  </si>
  <si>
    <t>I</t>
  </si>
  <si>
    <t>V0512 Cam / GSC 4636-1311</t>
  </si>
  <si>
    <t>EW:</t>
  </si>
  <si>
    <t>OEJV 0091</t>
  </si>
  <si>
    <t>G4636-1311</t>
  </si>
  <si>
    <t>CCD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</si>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</sst>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V0512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16-4846-A641-623ABE3F40D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4.3891999994229991E-2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16-4846-A641-623ABE3F40D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16-4846-A641-623ABE3F40D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16-4846-A641-623ABE3F40D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16-4846-A641-623ABE3F40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16-4846-A641-623ABE3F40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16-4846-A641-623ABE3F40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4.3891999994229991E-2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16-4846-A641-623ABE3F40D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8012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16-4846-A641-623ABE3F4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948016"/>
        <c:axId val="1"/>
      </c:scatterChart>
      <c:valAx>
        <c:axId val="625948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948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4436090225564"/>
          <c:y val="0.92375366568914952"/>
          <c:w val="0.7819548872180450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428625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3936E4-C627-4E9B-827D-7616A5AD5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23</v>
      </c>
      <c r="B2" t="s">
        <v>45</v>
      </c>
      <c r="C2" s="3"/>
      <c r="D2" s="3"/>
      <c r="E2" s="10" t="s">
        <v>41</v>
      </c>
      <c r="F2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51454.75</v>
      </c>
      <c r="D7" s="30" t="s">
        <v>46</v>
      </c>
    </row>
    <row r="8" spans="1:7" x14ac:dyDescent="0.2">
      <c r="A8" t="s">
        <v>3</v>
      </c>
      <c r="C8" s="34">
        <v>0.57273399999999997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5.4782825754156252E-6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60326.677493634255</v>
      </c>
    </row>
    <row r="15" spans="1:7" x14ac:dyDescent="0.2">
      <c r="A15" s="12" t="s">
        <v>17</v>
      </c>
      <c r="B15" s="10"/>
      <c r="C15" s="13">
        <f ca="1">(C7+C11)+(C8+C12)*INT(MAX(F21:F3533))</f>
        <v>56043.538699999997</v>
      </c>
      <c r="D15" s="14" t="s">
        <v>38</v>
      </c>
      <c r="E15" s="15">
        <f ca="1">ROUND(2*(E14-$C$7)/$C$8,0)/2+E13</f>
        <v>15491.5</v>
      </c>
    </row>
    <row r="16" spans="1:7" x14ac:dyDescent="0.2">
      <c r="A16" s="16" t="s">
        <v>4</v>
      </c>
      <c r="B16" s="10"/>
      <c r="C16" s="17">
        <f ca="1">+C8+C12</f>
        <v>0.57273947828257543</v>
      </c>
      <c r="D16" s="14" t="s">
        <v>39</v>
      </c>
      <c r="E16" s="24">
        <f ca="1">ROUND(2*(E14-$C$15)/$C$16,0)/2+E13</f>
        <v>7479.5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45309.239461147859</v>
      </c>
    </row>
    <row r="18" spans="1:18" ht="14.25" thickTop="1" thickBot="1" x14ac:dyDescent="0.25">
      <c r="A18" s="16" t="s">
        <v>5</v>
      </c>
      <c r="B18" s="10"/>
      <c r="C18" s="19">
        <f ca="1">+C15</f>
        <v>56043.538699999997</v>
      </c>
      <c r="D18" s="20">
        <f ca="1">+C16</f>
        <v>0.57273947828257543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tr">
        <f>D7</f>
        <v>OEJV 0091</v>
      </c>
      <c r="C21" s="8">
        <f>C$7</f>
        <v>51454.75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36436.25</v>
      </c>
    </row>
    <row r="22" spans="1:18" x14ac:dyDescent="0.2">
      <c r="A22" s="31" t="s">
        <v>42</v>
      </c>
      <c r="B22" s="32" t="s">
        <v>43</v>
      </c>
      <c r="C22" s="33">
        <v>56043.538699999997</v>
      </c>
      <c r="D22" s="33">
        <v>5.7999999999999996E-3</v>
      </c>
      <c r="E22">
        <f>+(C22-C$7)/C$8</f>
        <v>8012.0766359252248</v>
      </c>
      <c r="F22">
        <f>ROUND(2*E22,0)/2</f>
        <v>8012</v>
      </c>
      <c r="G22">
        <f>+C22-(C$7+F22*C$8)</f>
        <v>4.3891999994229991E-2</v>
      </c>
      <c r="I22">
        <f>+G22</f>
        <v>4.3891999994229991E-2</v>
      </c>
      <c r="O22">
        <f ca="1">+C$11+C$12*$F22</f>
        <v>4.3891999994229991E-2</v>
      </c>
      <c r="Q22" s="2">
        <f>+C22-15018.5</f>
        <v>41025.038699999997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2024-01-17T03:15:35Z</dcterms:modified>
</cp:coreProperties>
</file>