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D61726C-CE5F-4837-9328-E3EEDFAF5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D9" i="1"/>
  <c r="C9" i="1"/>
  <c r="Q32" i="1"/>
  <c r="Q33" i="1"/>
  <c r="Q34" i="1"/>
  <c r="Q22" i="1"/>
  <c r="Q23" i="1"/>
  <c r="Q24" i="1"/>
  <c r="Q25" i="1"/>
  <c r="Q26" i="1"/>
  <c r="Q27" i="1"/>
  <c r="Q28" i="1"/>
  <c r="Q29" i="1"/>
  <c r="Q30" i="1"/>
  <c r="Q31" i="1"/>
  <c r="R22" i="1"/>
  <c r="C7" i="1"/>
  <c r="E32" i="1"/>
  <c r="F32" i="1"/>
  <c r="C8" i="1"/>
  <c r="C17" i="1"/>
  <c r="Q21" i="1"/>
  <c r="E25" i="1"/>
  <c r="F25" i="1"/>
  <c r="E34" i="1"/>
  <c r="F34" i="1"/>
  <c r="U34" i="1"/>
  <c r="E21" i="1"/>
  <c r="F21" i="1" s="1"/>
  <c r="G21" i="1" s="1"/>
  <c r="H21" i="1" s="1"/>
  <c r="E30" i="1"/>
  <c r="F30" i="1"/>
  <c r="G30" i="1"/>
  <c r="K30" i="1"/>
  <c r="G24" i="1"/>
  <c r="K24" i="1"/>
  <c r="G33" i="1"/>
  <c r="K33" i="1"/>
  <c r="E27" i="1"/>
  <c r="F27" i="1"/>
  <c r="G27" i="1"/>
  <c r="K27" i="1"/>
  <c r="E22" i="1"/>
  <c r="F22" i="1"/>
  <c r="G22" i="1"/>
  <c r="E24" i="1"/>
  <c r="F24" i="1"/>
  <c r="E33" i="1"/>
  <c r="F33" i="1"/>
  <c r="G31" i="1"/>
  <c r="K31" i="1"/>
  <c r="E29" i="1"/>
  <c r="F29" i="1"/>
  <c r="G29" i="1"/>
  <c r="K29" i="1"/>
  <c r="E26" i="1"/>
  <c r="F26" i="1"/>
  <c r="G26" i="1"/>
  <c r="K26" i="1"/>
  <c r="G32" i="1"/>
  <c r="K32" i="1"/>
  <c r="E31" i="1"/>
  <c r="F31" i="1"/>
  <c r="G25" i="1"/>
  <c r="K25" i="1"/>
  <c r="E23" i="1"/>
  <c r="F23" i="1"/>
  <c r="G23" i="1"/>
  <c r="K23" i="1"/>
  <c r="E28" i="1"/>
  <c r="F28" i="1"/>
  <c r="G28" i="1"/>
  <c r="I28" i="1"/>
  <c r="K22" i="1"/>
  <c r="C11" i="1"/>
  <c r="C12" i="1"/>
  <c r="C16" i="1" l="1"/>
  <c r="D18" i="1" s="1"/>
  <c r="O33" i="1"/>
  <c r="O25" i="1"/>
  <c r="O31" i="1"/>
  <c r="O29" i="1"/>
  <c r="O32" i="1"/>
  <c r="O23" i="1"/>
  <c r="O26" i="1"/>
  <c r="O21" i="1"/>
  <c r="O28" i="1"/>
  <c r="C15" i="1"/>
  <c r="O27" i="1"/>
  <c r="O24" i="1"/>
  <c r="O34" i="1"/>
  <c r="O22" i="1"/>
  <c r="O30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<sst xmlns="http://schemas.openxmlformats.org/spreadsheetml/2006/main" count="90" uniqueCount="59">
  <si>
    <t>OEJV 0191</t>
  </si>
  <si>
    <t>VSB-66</t>
  </si>
  <si>
    <t>VSB-059</t>
  </si>
  <si>
    <t>BAD?</t>
  </si>
  <si>
    <t>OEJV 0181</t>
  </si>
  <si>
    <t>VSB 060</t>
  </si>
  <si>
    <t>PE</t>
  </si>
  <si>
    <t>I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</si>
  <si>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</si>
  <si>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</si>
  <si>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</si>
  <si>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</si>
  <si>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</si>
  <si>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</si>
  <si>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</si>
  <si>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</si>
  <si>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</si>
  <si>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</si>
  <si>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</si>
  <si>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</si>
  <si>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</si>
  <si>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</si>
  <si>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</si>
  <si>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</si>
  <si>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</si>
  <si>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</si>
  <si>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</si>
  <si>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</si>
  <si>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</si>
  <si>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</si>
  <si>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</si>
  <si>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</si>
  <si>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</si>
  <si>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</si>
  <si>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</si>
  <si>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</si>
  <si>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</si>
  <si>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</si>
  <si>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</si>
  <si>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</si>
  <si>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</si>
  <si>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</si>
  <si>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</si>
  <si>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G6364-0458_Cap.xls</t>
  </si>
  <si>
    <t>EB/KE</t>
  </si>
  <si>
    <t>IBVS 5495 Eph.</t>
  </si>
  <si>
    <t>IBVS 5495</t>
  </si>
  <si>
    <t>Cap</t>
  </si>
  <si>
    <t>CQ Cap / GSC 6364-0458  / NSV 13702</t>
  </si>
  <si>
    <t>vis</t>
  </si>
  <si>
    <t>VSB_061</t>
  </si>
  <si>
    <t>Ic</t>
  </si>
  <si>
    <t xml:space="preserve">Mag </t>
  </si>
  <si>
    <t>Add cycle</t>
  </si>
  <si>
    <t>Old Cycle</t>
  </si>
  <si>
    <t>Next ToM-P</t>
  </si>
  <si>
    <t>Next ToM-S</t>
  </si>
  <si>
    <t>VSX</t>
  </si>
  <si>
    <t>8.82-9.21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</si>
</sst>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6" fillId="0" borderId="0" xfId="4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3" fillId="0" borderId="8" xfId="0" applyFont="1" applyBorder="1" applyAlignment="1">
      <alignment horizontal="center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Cap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3-47B0-BF84-44DE92D8FAC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7">
                  <c:v>-1.6576000001805369E-2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E3-47B0-BF84-44DE92D8FAC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E3-47B0-BF84-44DE92D8FAC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-1.5619999867340084E-2</c:v>
                </c:pt>
                <c:pt idx="2">
                  <c:v>-1.2323999821092002E-2</c:v>
                </c:pt>
                <c:pt idx="3">
                  <c:v>-8.4199997727409936E-3</c:v>
                </c:pt>
                <c:pt idx="4">
                  <c:v>-1.5619999867340084E-2</c:v>
                </c:pt>
                <c:pt idx="5">
                  <c:v>-1.2323999821092002E-2</c:v>
                </c:pt>
                <c:pt idx="6">
                  <c:v>-8.4199997727409936E-3</c:v>
                </c:pt>
                <c:pt idx="8">
                  <c:v>-1.2323999995714985E-2</c:v>
                </c:pt>
                <c:pt idx="9">
                  <c:v>-1.5619999998307321E-2</c:v>
                </c:pt>
                <c:pt idx="10">
                  <c:v>-8.4199999982956797E-3</c:v>
                </c:pt>
                <c:pt idx="11">
                  <c:v>-1.1720000140485354E-2</c:v>
                </c:pt>
                <c:pt idx="12">
                  <c:v>-2.1288000003551133E-2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E3-47B0-BF84-44DE92D8FAC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E3-47B0-BF84-44DE92D8FAC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E3-47B0-BF84-44DE92D8FAC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3.0000000000000001E-3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5.0000000000000001E-3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E3-47B0-BF84-44DE92D8FAC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2.7664856373251973E-2</c:v>
                </c:pt>
                <c:pt idx="1">
                  <c:v>-1.2786881293133524E-2</c:v>
                </c:pt>
                <c:pt idx="2">
                  <c:v>-1.2870154862359658E-2</c:v>
                </c:pt>
                <c:pt idx="3">
                  <c:v>-1.3027093512055055E-2</c:v>
                </c:pt>
                <c:pt idx="4">
                  <c:v>-1.2786881293133524E-2</c:v>
                </c:pt>
                <c:pt idx="5">
                  <c:v>-1.2870154862359658E-2</c:v>
                </c:pt>
                <c:pt idx="6">
                  <c:v>-1.3027093512055055E-2</c:v>
                </c:pt>
                <c:pt idx="7">
                  <c:v>-1.3152003865894248E-2</c:v>
                </c:pt>
                <c:pt idx="8">
                  <c:v>-1.2870154862359658E-2</c:v>
                </c:pt>
                <c:pt idx="9">
                  <c:v>-1.2786881293133524E-2</c:v>
                </c:pt>
                <c:pt idx="10">
                  <c:v>-1.3027093512055055E-2</c:v>
                </c:pt>
                <c:pt idx="11">
                  <c:v>-9.5039809678726314E-3</c:v>
                </c:pt>
                <c:pt idx="12">
                  <c:v>-1.9967625224094433E-2</c:v>
                </c:pt>
                <c:pt idx="13">
                  <c:v>-2.3311379311482118E-2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E3-47B0-BF84-44DE92D8FAC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6315</c:v>
                </c:pt>
                <c:pt idx="2">
                  <c:v>6328</c:v>
                </c:pt>
                <c:pt idx="3">
                  <c:v>6352.5</c:v>
                </c:pt>
                <c:pt idx="4">
                  <c:v>6315</c:v>
                </c:pt>
                <c:pt idx="5">
                  <c:v>6328</c:v>
                </c:pt>
                <c:pt idx="6">
                  <c:v>6352.5</c:v>
                </c:pt>
                <c:pt idx="7">
                  <c:v>6372</c:v>
                </c:pt>
                <c:pt idx="8">
                  <c:v>6328</c:v>
                </c:pt>
                <c:pt idx="9">
                  <c:v>6315</c:v>
                </c:pt>
                <c:pt idx="10">
                  <c:v>6352.5</c:v>
                </c:pt>
                <c:pt idx="11">
                  <c:v>5802.5</c:v>
                </c:pt>
                <c:pt idx="12">
                  <c:v>7436</c:v>
                </c:pt>
                <c:pt idx="13">
                  <c:v>7958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3">
                  <c:v>-7.8564000061305705E-2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E3-47B0-BF84-44DE92D8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947696"/>
        <c:axId val="1"/>
      </c:scatterChart>
      <c:valAx>
        <c:axId val="52394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94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6703755215578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19050</xdr:rowOff>
    </xdr:from>
    <xdr:to>
      <xdr:col>18</xdr:col>
      <xdr:colOff>9525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836D43-97B2-3034-6585-6A6FC72AD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48</v>
      </c>
      <c r="E1" s="29"/>
      <c r="F1" s="29" t="s">
        <v>43</v>
      </c>
      <c r="G1" s="30" t="s">
        <v>44</v>
      </c>
      <c r="H1" s="10" t="s">
        <v>45</v>
      </c>
      <c r="I1" s="31">
        <v>52867.648000000001</v>
      </c>
      <c r="J1" s="31">
        <v>0.69080799999999998</v>
      </c>
      <c r="K1" s="30" t="s">
        <v>46</v>
      </c>
      <c r="L1" s="28" t="s">
        <v>47</v>
      </c>
    </row>
    <row r="2" spans="1:12" ht="12.95" customHeight="1" x14ac:dyDescent="0.2">
      <c r="A2" t="s">
        <v>33</v>
      </c>
      <c r="B2" t="s">
        <v>44</v>
      </c>
      <c r="C2" s="9"/>
      <c r="D2" t="s">
        <v>43</v>
      </c>
    </row>
    <row r="3" spans="1:12" ht="12.95" customHeight="1" thickBot="1" x14ac:dyDescent="0.25"/>
    <row r="4" spans="1:12" ht="12.95" customHeight="1" thickTop="1" thickBot="1" x14ac:dyDescent="0.25">
      <c r="A4" s="27" t="s">
        <v>45</v>
      </c>
      <c r="C4" s="7">
        <v>52867.648000000001</v>
      </c>
      <c r="D4" s="8">
        <v>0.69080799999999998</v>
      </c>
    </row>
    <row r="5" spans="1:12" ht="12.95" customHeight="1" thickTop="1" x14ac:dyDescent="0.2">
      <c r="A5" s="10" t="s">
        <v>38</v>
      </c>
      <c r="B5" s="11"/>
      <c r="C5" s="12">
        <v>-9.5</v>
      </c>
      <c r="D5" s="11" t="s">
        <v>39</v>
      </c>
    </row>
    <row r="6" spans="1:12" ht="12.95" customHeight="1" x14ac:dyDescent="0.2">
      <c r="A6" s="4" t="s">
        <v>11</v>
      </c>
    </row>
    <row r="7" spans="1:12" ht="12.95" customHeight="1" x14ac:dyDescent="0.2">
      <c r="A7" t="s">
        <v>12</v>
      </c>
      <c r="C7">
        <f>+C4</f>
        <v>52867.648000000001</v>
      </c>
      <c r="D7" s="55" t="s">
        <v>57</v>
      </c>
    </row>
    <row r="8" spans="1:12" ht="12.95" customHeight="1" x14ac:dyDescent="0.2">
      <c r="A8" t="s">
        <v>13</v>
      </c>
      <c r="C8">
        <f>+D4</f>
        <v>0.69080799999999998</v>
      </c>
      <c r="D8" s="55" t="s">
        <v>57</v>
      </c>
    </row>
    <row r="9" spans="1:12" ht="12.95" customHeight="1" x14ac:dyDescent="0.2">
      <c r="A9" s="25" t="s">
        <v>42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12" ht="12.95" customHeight="1" thickBot="1" x14ac:dyDescent="0.25">
      <c r="A10" s="11"/>
      <c r="B10" s="11"/>
      <c r="C10" s="3" t="s">
        <v>29</v>
      </c>
      <c r="D10" s="3" t="s">
        <v>30</v>
      </c>
      <c r="E10" s="11"/>
    </row>
    <row r="11" spans="1:12" ht="12.95" customHeight="1" x14ac:dyDescent="0.2">
      <c r="A11" s="11" t="s">
        <v>25</v>
      </c>
      <c r="B11" s="11"/>
      <c r="C11" s="22">
        <f ca="1">INTERCEPT(INDIRECT($D$9):G992,INDIRECT($C$9):F992)</f>
        <v>2.7664856373251973E-2</v>
      </c>
      <c r="D11" s="13"/>
      <c r="E11" s="11"/>
    </row>
    <row r="12" spans="1:12" ht="12.95" customHeight="1" x14ac:dyDescent="0.2">
      <c r="A12" s="11" t="s">
        <v>26</v>
      </c>
      <c r="B12" s="11"/>
      <c r="C12" s="22">
        <f ca="1">SLOPE(INDIRECT($D$9):G992,INDIRECT($C$9):F992)</f>
        <v>-6.4056591712407756E-6</v>
      </c>
      <c r="D12" s="13"/>
      <c r="E12" s="47" t="s">
        <v>52</v>
      </c>
      <c r="F12" s="48" t="s">
        <v>58</v>
      </c>
    </row>
    <row r="13" spans="1:12" ht="12.95" customHeight="1" x14ac:dyDescent="0.2">
      <c r="A13" s="11" t="s">
        <v>28</v>
      </c>
      <c r="B13" s="11"/>
      <c r="C13" s="13" t="s">
        <v>23</v>
      </c>
      <c r="E13" s="49" t="s">
        <v>53</v>
      </c>
      <c r="F13" s="50">
        <v>1</v>
      </c>
    </row>
    <row r="14" spans="1:12" ht="12.95" customHeight="1" x14ac:dyDescent="0.2">
      <c r="A14" s="11"/>
      <c r="B14" s="11"/>
      <c r="C14" s="11"/>
      <c r="E14" s="49" t="s">
        <v>40</v>
      </c>
      <c r="F14" s="51">
        <f ca="1">NOW()+15018.5+$C$5/24</f>
        <v>60517.743178009259</v>
      </c>
    </row>
    <row r="15" spans="1:12" ht="12.95" customHeight="1" x14ac:dyDescent="0.2">
      <c r="A15" s="14" t="s">
        <v>27</v>
      </c>
      <c r="B15" s="11"/>
      <c r="C15" s="15">
        <f ca="1">(C7+C11)+(C8+C12)*INT(MAX(F21:F3533))</f>
        <v>58365.074752620691</v>
      </c>
      <c r="E15" s="49" t="s">
        <v>54</v>
      </c>
      <c r="F15" s="51">
        <f ca="1">ROUND(2*($F$14-$C$7)/$C$8,0)/2+$F$13</f>
        <v>11075</v>
      </c>
    </row>
    <row r="16" spans="1:12" ht="12.95" customHeight="1" x14ac:dyDescent="0.2">
      <c r="A16" s="17" t="s">
        <v>14</v>
      </c>
      <c r="B16" s="11"/>
      <c r="C16" s="18">
        <f ca="1">+C8+C12</f>
        <v>0.69080159434082877</v>
      </c>
      <c r="E16" s="49" t="s">
        <v>41</v>
      </c>
      <c r="F16" s="51">
        <f ca="1">ROUND(2*($F$14-$C$15)/$C$16,0)/2+$F$13</f>
        <v>3117</v>
      </c>
    </row>
    <row r="17" spans="1:21" ht="12.95" customHeight="1" thickBot="1" x14ac:dyDescent="0.25">
      <c r="A17" s="16" t="s">
        <v>37</v>
      </c>
      <c r="B17" s="11"/>
      <c r="C17" s="11">
        <f>COUNT(C21:C2191)</f>
        <v>14</v>
      </c>
      <c r="E17" s="49" t="s">
        <v>55</v>
      </c>
      <c r="F17" s="52">
        <f ca="1">+$C$15+$C$16*$F$16-15018.5-$C$5/24</f>
        <v>45500.19915551439</v>
      </c>
    </row>
    <row r="18" spans="1:21" ht="12.95" customHeight="1" thickTop="1" thickBot="1" x14ac:dyDescent="0.25">
      <c r="A18" s="17" t="s">
        <v>15</v>
      </c>
      <c r="B18" s="11"/>
      <c r="C18" s="20">
        <f ca="1">+C15</f>
        <v>58365.074752620691</v>
      </c>
      <c r="D18" s="21">
        <f ca="1">+C16</f>
        <v>0.69080159434082877</v>
      </c>
      <c r="E18" s="54" t="s">
        <v>56</v>
      </c>
      <c r="F18" s="53">
        <f ca="1">+($C$15+$C$16*$F$16)-($C$16/2)-15018.5-$C$5/24</f>
        <v>45499.853754717224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3" t="s">
        <v>16</v>
      </c>
      <c r="B20" s="3" t="s">
        <v>17</v>
      </c>
      <c r="C20" s="3" t="s">
        <v>18</v>
      </c>
      <c r="D20" s="3" t="s">
        <v>22</v>
      </c>
      <c r="E20" s="3" t="s">
        <v>19</v>
      </c>
      <c r="F20" s="3" t="s">
        <v>20</v>
      </c>
      <c r="G20" s="3" t="s">
        <v>21</v>
      </c>
      <c r="H20" s="6" t="s">
        <v>10</v>
      </c>
      <c r="I20" s="6" t="s">
        <v>49</v>
      </c>
      <c r="J20" s="6" t="s">
        <v>6</v>
      </c>
      <c r="K20" s="6" t="s">
        <v>9</v>
      </c>
      <c r="L20" s="6" t="s">
        <v>34</v>
      </c>
      <c r="M20" s="6" t="s">
        <v>35</v>
      </c>
      <c r="N20" s="6" t="s">
        <v>36</v>
      </c>
      <c r="O20" s="6" t="s">
        <v>32</v>
      </c>
      <c r="P20" s="5" t="s">
        <v>31</v>
      </c>
      <c r="Q20" s="3" t="s">
        <v>24</v>
      </c>
      <c r="U20" s="46" t="s">
        <v>3</v>
      </c>
    </row>
    <row r="21" spans="1:21" ht="12.95" customHeight="1" x14ac:dyDescent="0.2">
      <c r="A21" t="s">
        <v>46</v>
      </c>
      <c r="C21" s="9">
        <v>52867.648000000001</v>
      </c>
      <c r="D21" s="9" t="s">
        <v>23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2.7664856373251973E-2</v>
      </c>
      <c r="Q21" s="2">
        <f>+C21-15018.5</f>
        <v>37849.148000000001</v>
      </c>
    </row>
    <row r="22" spans="1:21" ht="12.95" customHeight="1" x14ac:dyDescent="0.2">
      <c r="A22" s="32" t="s">
        <v>50</v>
      </c>
      <c r="B22" s="33" t="s">
        <v>7</v>
      </c>
      <c r="C22" s="34">
        <v>57230.084900000133</v>
      </c>
      <c r="D22" s="35"/>
      <c r="E22">
        <f t="shared" ref="E22:E31" si="0">+(C22-C$7)/C$8</f>
        <v>6314.9773887970778</v>
      </c>
      <c r="F22">
        <f t="shared" ref="F22:F34" si="1">ROUND(2*E22,0)/2</f>
        <v>6315</v>
      </c>
      <c r="G22">
        <f t="shared" ref="G22:G31" si="2">+C22-(C$7+F22*C$8)</f>
        <v>-1.5619999867340084E-2</v>
      </c>
      <c r="K22">
        <f t="shared" ref="K22:K27" si="3">+G22</f>
        <v>-1.5619999867340084E-2</v>
      </c>
      <c r="O22">
        <f t="shared" ref="O22:O31" ca="1" si="4">+C$11+C$12*$F22</f>
        <v>-1.2786881293133524E-2</v>
      </c>
      <c r="Q22" s="2">
        <f t="shared" ref="Q22:Q31" si="5">+C22-15018.5</f>
        <v>42211.584900000133</v>
      </c>
      <c r="R22" t="str">
        <f>IF(ABS(C22-C21)&lt;0.00001,1,"")</f>
        <v/>
      </c>
    </row>
    <row r="23" spans="1:21" ht="12.95" customHeight="1" x14ac:dyDescent="0.2">
      <c r="A23" s="32" t="s">
        <v>50</v>
      </c>
      <c r="B23" s="33" t="s">
        <v>7</v>
      </c>
      <c r="C23" s="34">
        <v>57239.068700000178</v>
      </c>
      <c r="D23" s="35"/>
      <c r="E23">
        <f t="shared" si="0"/>
        <v>6327.9821600215646</v>
      </c>
      <c r="F23">
        <f t="shared" si="1"/>
        <v>6328</v>
      </c>
      <c r="G23">
        <f t="shared" si="2"/>
        <v>-1.2323999821092002E-2</v>
      </c>
      <c r="K23">
        <f t="shared" si="3"/>
        <v>-1.2323999821092002E-2</v>
      </c>
      <c r="O23">
        <f t="shared" ca="1" si="4"/>
        <v>-1.2870154862359658E-2</v>
      </c>
      <c r="Q23" s="2">
        <f t="shared" si="5"/>
        <v>42220.568700000178</v>
      </c>
    </row>
    <row r="24" spans="1:21" ht="12.95" customHeight="1" x14ac:dyDescent="0.2">
      <c r="A24" s="32" t="s">
        <v>50</v>
      </c>
      <c r="B24" s="33" t="s">
        <v>8</v>
      </c>
      <c r="C24" s="34">
        <v>57255.997400000226</v>
      </c>
      <c r="D24" s="35"/>
      <c r="E24">
        <f t="shared" si="0"/>
        <v>6352.4878113748318</v>
      </c>
      <c r="F24">
        <f t="shared" si="1"/>
        <v>6352.5</v>
      </c>
      <c r="G24">
        <f t="shared" si="2"/>
        <v>-8.4199997727409936E-3</v>
      </c>
      <c r="K24">
        <f t="shared" si="3"/>
        <v>-8.4199997727409936E-3</v>
      </c>
      <c r="O24">
        <f t="shared" ca="1" si="4"/>
        <v>-1.3027093512055055E-2</v>
      </c>
      <c r="Q24" s="2">
        <f t="shared" si="5"/>
        <v>42237.497400000226</v>
      </c>
    </row>
    <row r="25" spans="1:21" ht="12.95" customHeight="1" x14ac:dyDescent="0.2">
      <c r="A25" s="32" t="s">
        <v>50</v>
      </c>
      <c r="B25" s="33" t="s">
        <v>7</v>
      </c>
      <c r="C25" s="34">
        <v>57230.084900000133</v>
      </c>
      <c r="D25" s="34" t="s">
        <v>51</v>
      </c>
      <c r="E25">
        <f t="shared" si="0"/>
        <v>6314.9773887970778</v>
      </c>
      <c r="F25">
        <f t="shared" si="1"/>
        <v>6315</v>
      </c>
      <c r="G25">
        <f t="shared" si="2"/>
        <v>-1.5619999867340084E-2</v>
      </c>
      <c r="K25">
        <f t="shared" si="3"/>
        <v>-1.5619999867340084E-2</v>
      </c>
      <c r="O25">
        <f t="shared" ca="1" si="4"/>
        <v>-1.2786881293133524E-2</v>
      </c>
      <c r="Q25" s="2">
        <f t="shared" si="5"/>
        <v>42211.584900000133</v>
      </c>
    </row>
    <row r="26" spans="1:21" ht="12.95" customHeight="1" x14ac:dyDescent="0.2">
      <c r="A26" s="32" t="s">
        <v>50</v>
      </c>
      <c r="B26" s="33" t="s">
        <v>7</v>
      </c>
      <c r="C26" s="34">
        <v>57239.068700000178</v>
      </c>
      <c r="D26" s="34" t="s">
        <v>51</v>
      </c>
      <c r="E26">
        <f t="shared" si="0"/>
        <v>6327.9821600215646</v>
      </c>
      <c r="F26">
        <f t="shared" si="1"/>
        <v>6328</v>
      </c>
      <c r="G26">
        <f t="shared" si="2"/>
        <v>-1.2323999821092002E-2</v>
      </c>
      <c r="K26">
        <f t="shared" si="3"/>
        <v>-1.2323999821092002E-2</v>
      </c>
      <c r="O26">
        <f t="shared" ca="1" si="4"/>
        <v>-1.2870154862359658E-2</v>
      </c>
      <c r="Q26" s="2">
        <f t="shared" si="5"/>
        <v>42220.568700000178</v>
      </c>
    </row>
    <row r="27" spans="1:21" ht="12.95" customHeight="1" x14ac:dyDescent="0.2">
      <c r="A27" s="32" t="s">
        <v>50</v>
      </c>
      <c r="B27" s="33" t="s">
        <v>8</v>
      </c>
      <c r="C27" s="34">
        <v>57255.997400000226</v>
      </c>
      <c r="D27" s="34" t="s">
        <v>51</v>
      </c>
      <c r="E27">
        <f t="shared" si="0"/>
        <v>6352.4878113748318</v>
      </c>
      <c r="F27">
        <f t="shared" si="1"/>
        <v>6352.5</v>
      </c>
      <c r="G27">
        <f t="shared" si="2"/>
        <v>-8.4199997727409936E-3</v>
      </c>
      <c r="K27">
        <f t="shared" si="3"/>
        <v>-8.4199997727409936E-3</v>
      </c>
      <c r="O27">
        <f t="shared" ca="1" si="4"/>
        <v>-1.3027093512055055E-2</v>
      </c>
      <c r="Q27" s="2">
        <f t="shared" si="5"/>
        <v>42237.497400000226</v>
      </c>
    </row>
    <row r="28" spans="1:21" ht="12.95" customHeight="1" x14ac:dyDescent="0.2">
      <c r="A28" s="36" t="s">
        <v>4</v>
      </c>
      <c r="B28" s="37" t="s">
        <v>7</v>
      </c>
      <c r="C28" s="38">
        <v>57269.46</v>
      </c>
      <c r="D28" s="39">
        <v>3.0000000000000001E-3</v>
      </c>
      <c r="E28">
        <f t="shared" si="0"/>
        <v>6371.9760049101897</v>
      </c>
      <c r="F28">
        <f t="shared" si="1"/>
        <v>6372</v>
      </c>
      <c r="G28">
        <f t="shared" si="2"/>
        <v>-1.6576000001805369E-2</v>
      </c>
      <c r="I28">
        <f>+G28</f>
        <v>-1.6576000001805369E-2</v>
      </c>
      <c r="O28">
        <f t="shared" ca="1" si="4"/>
        <v>-1.3152003865894248E-2</v>
      </c>
      <c r="Q28" s="2">
        <f t="shared" si="5"/>
        <v>42250.96</v>
      </c>
    </row>
    <row r="29" spans="1:21" ht="12.95" customHeight="1" x14ac:dyDescent="0.2">
      <c r="A29" s="40" t="s">
        <v>5</v>
      </c>
      <c r="B29" s="41" t="s">
        <v>7</v>
      </c>
      <c r="C29" s="40">
        <v>57239.068700000003</v>
      </c>
      <c r="D29" s="40" t="s">
        <v>51</v>
      </c>
      <c r="E29">
        <f t="shared" si="0"/>
        <v>6327.9821600213118</v>
      </c>
      <c r="F29">
        <f t="shared" si="1"/>
        <v>6328</v>
      </c>
      <c r="G29">
        <f t="shared" si="2"/>
        <v>-1.2323999995714985E-2</v>
      </c>
      <c r="K29">
        <f>+G29</f>
        <v>-1.2323999995714985E-2</v>
      </c>
      <c r="O29">
        <f t="shared" ca="1" si="4"/>
        <v>-1.2870154862359658E-2</v>
      </c>
      <c r="Q29" s="2">
        <f t="shared" si="5"/>
        <v>42220.568700000003</v>
      </c>
    </row>
    <row r="30" spans="1:21" ht="12.95" customHeight="1" x14ac:dyDescent="0.2">
      <c r="A30" s="40" t="s">
        <v>5</v>
      </c>
      <c r="B30" s="41" t="s">
        <v>7</v>
      </c>
      <c r="C30" s="40">
        <v>57230.084900000002</v>
      </c>
      <c r="D30" s="40" t="s">
        <v>51</v>
      </c>
      <c r="E30">
        <f t="shared" si="0"/>
        <v>6314.9773887968886</v>
      </c>
      <c r="F30">
        <f t="shared" si="1"/>
        <v>6315</v>
      </c>
      <c r="G30">
        <f t="shared" si="2"/>
        <v>-1.5619999998307321E-2</v>
      </c>
      <c r="K30">
        <f>+G30</f>
        <v>-1.5619999998307321E-2</v>
      </c>
      <c r="O30">
        <f t="shared" ca="1" si="4"/>
        <v>-1.2786881293133524E-2</v>
      </c>
      <c r="Q30" s="2">
        <f t="shared" si="5"/>
        <v>42211.584900000002</v>
      </c>
    </row>
    <row r="31" spans="1:21" ht="12.95" customHeight="1" x14ac:dyDescent="0.2">
      <c r="A31" s="40" t="s">
        <v>5</v>
      </c>
      <c r="B31" s="41" t="s">
        <v>8</v>
      </c>
      <c r="C31" s="40">
        <v>57255.9974</v>
      </c>
      <c r="D31" s="40" t="s">
        <v>51</v>
      </c>
      <c r="E31">
        <f t="shared" si="0"/>
        <v>6352.4878113745053</v>
      </c>
      <c r="F31">
        <f t="shared" si="1"/>
        <v>6352.5</v>
      </c>
      <c r="G31">
        <f t="shared" si="2"/>
        <v>-8.4199999982956797E-3</v>
      </c>
      <c r="K31">
        <f>+G31</f>
        <v>-8.4199999982956797E-3</v>
      </c>
      <c r="O31">
        <f t="shared" ca="1" si="4"/>
        <v>-1.3027093512055055E-2</v>
      </c>
      <c r="Q31" s="2">
        <f t="shared" si="5"/>
        <v>42237.4974</v>
      </c>
    </row>
    <row r="32" spans="1:21" ht="12.95" customHeight="1" x14ac:dyDescent="0.2">
      <c r="A32" s="42" t="s">
        <v>2</v>
      </c>
      <c r="B32" s="43" t="s">
        <v>8</v>
      </c>
      <c r="C32" s="42">
        <v>56876.049699999858</v>
      </c>
      <c r="D32" s="42" t="s">
        <v>51</v>
      </c>
      <c r="E32">
        <f>+(C32-C$7)/C$8</f>
        <v>5802.4830343595568</v>
      </c>
      <c r="F32">
        <f t="shared" si="1"/>
        <v>5802.5</v>
      </c>
      <c r="G32">
        <f>+C32-(C$7+F32*C$8)</f>
        <v>-1.1720000140485354E-2</v>
      </c>
      <c r="K32">
        <f>+G32</f>
        <v>-1.1720000140485354E-2</v>
      </c>
      <c r="O32">
        <f ca="1">+C$11+C$12*$F32</f>
        <v>-9.5039809678726314E-3</v>
      </c>
      <c r="Q32" s="2">
        <f>+C32-15018.5</f>
        <v>41857.549699999858</v>
      </c>
    </row>
    <row r="33" spans="1:21" ht="12.95" customHeight="1" x14ac:dyDescent="0.2">
      <c r="A33" s="44" t="s">
        <v>0</v>
      </c>
      <c r="B33" s="45" t="s">
        <v>7</v>
      </c>
      <c r="C33" s="42">
        <v>58004.474999999999</v>
      </c>
      <c r="D33" s="42">
        <v>5.0000000000000001E-3</v>
      </c>
      <c r="E33">
        <f>+(C33-C$7)/C$8</f>
        <v>7435.9691839121688</v>
      </c>
      <c r="F33">
        <f t="shared" si="1"/>
        <v>7436</v>
      </c>
      <c r="G33">
        <f>+C33-(C$7+F33*C$8)</f>
        <v>-2.1288000003551133E-2</v>
      </c>
      <c r="K33">
        <f>+G33</f>
        <v>-2.1288000003551133E-2</v>
      </c>
      <c r="O33">
        <f ca="1">+C$11+C$12*$F33</f>
        <v>-1.9967625224094433E-2</v>
      </c>
      <c r="Q33" s="2">
        <f>+C33-15018.5</f>
        <v>42985.974999999999</v>
      </c>
    </row>
    <row r="34" spans="1:21" ht="12.95" customHeight="1" x14ac:dyDescent="0.2">
      <c r="A34" s="42" t="s">
        <v>1</v>
      </c>
      <c r="B34" s="43" t="s">
        <v>7</v>
      </c>
      <c r="C34" s="42">
        <v>58365.019499999937</v>
      </c>
      <c r="D34" s="42" t="s">
        <v>23</v>
      </c>
      <c r="E34">
        <f>+(C34-C$7)/C$8</f>
        <v>7957.8862723071179</v>
      </c>
      <c r="F34">
        <f t="shared" si="1"/>
        <v>7958</v>
      </c>
      <c r="O34">
        <f ca="1">+C$11+C$12*$F34</f>
        <v>-2.3311379311482118E-2</v>
      </c>
      <c r="Q34" s="2">
        <f>+C34-15018.5</f>
        <v>43346.519499999937</v>
      </c>
      <c r="U34">
        <f>+C34-(C$7+F34*C$8)</f>
        <v>-7.8564000061305705E-2</v>
      </c>
    </row>
    <row r="35" spans="1:21" ht="12.95" customHeight="1" x14ac:dyDescent="0.2">
      <c r="C35" s="9"/>
      <c r="D35" s="9"/>
    </row>
    <row r="36" spans="1:21" ht="12.95" customHeight="1" x14ac:dyDescent="0.2">
      <c r="C36" s="9"/>
      <c r="D36" s="9"/>
    </row>
    <row r="37" spans="1:21" ht="12.95" customHeight="1" x14ac:dyDescent="0.2">
      <c r="C37" s="9"/>
      <c r="D37" s="9"/>
    </row>
    <row r="38" spans="1:21" ht="12.95" customHeight="1" x14ac:dyDescent="0.2">
      <c r="C38" s="9"/>
      <c r="D38" s="9"/>
    </row>
    <row r="39" spans="1:21" ht="12.95" customHeight="1" x14ac:dyDescent="0.2">
      <c r="C39" s="9"/>
      <c r="D39" s="9"/>
    </row>
    <row r="40" spans="1:21" ht="12.95" customHeight="1" x14ac:dyDescent="0.2">
      <c r="C40" s="9"/>
      <c r="D40" s="9"/>
    </row>
    <row r="41" spans="1:21" x14ac:dyDescent="0.2">
      <c r="C41" s="9"/>
      <c r="D41" s="9"/>
    </row>
    <row r="42" spans="1:21" x14ac:dyDescent="0.2">
      <c r="C42" s="9"/>
      <c r="D42" s="9"/>
    </row>
    <row r="43" spans="1:21" x14ac:dyDescent="0.2">
      <c r="C43" s="9"/>
      <c r="D43" s="9"/>
    </row>
    <row r="44" spans="1:21" x14ac:dyDescent="0.2">
      <c r="C44" s="9"/>
      <c r="D44" s="9"/>
    </row>
    <row r="45" spans="1:21" x14ac:dyDescent="0.2">
      <c r="C45" s="9"/>
      <c r="D45" s="9"/>
    </row>
    <row r="46" spans="1:21" x14ac:dyDescent="0.2">
      <c r="C46" s="9"/>
      <c r="D46" s="9"/>
    </row>
    <row r="47" spans="1:21" x14ac:dyDescent="0.2">
      <c r="C47" s="9"/>
      <c r="D47" s="9"/>
    </row>
    <row r="48" spans="1:21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2493" r:id="rId1" display="http://vsolj.cetus-net.org/bulletin.html" xr:uid="{00000000-0004-0000-0000-000000000000}"/>
    <hyperlink ref="H64788" r:id="rId2" display="http://vsolj.cetus-net.org/bulletin.html" xr:uid="{00000000-0004-0000-0000-000001000000}"/>
    <hyperlink ref="H64781" r:id="rId3" display="https://www.aavso.org/ejaavso" xr:uid="{00000000-0004-0000-0000-000002000000}"/>
    <hyperlink ref="I64788" r:id="rId4" display="http://vsolj.cetus-net.org/bulletin.html" xr:uid="{00000000-0004-0000-0000-000003000000}"/>
    <hyperlink ref="AQ58439" r:id="rId5" display="http://cdsbib.u-strasbg.fr/cgi-bin/cdsbib?1990RMxAA..21..381G" xr:uid="{00000000-0004-0000-0000-000004000000}"/>
    <hyperlink ref="H64785" r:id="rId6" display="https://www.aavso.org/ejaavso" xr:uid="{00000000-0004-0000-0000-000005000000}"/>
    <hyperlink ref="AP5803" r:id="rId7" display="http://cdsbib.u-strasbg.fr/cgi-bin/cdsbib?1990RMxAA..21..381G" xr:uid="{00000000-0004-0000-0000-000006000000}"/>
    <hyperlink ref="AP5806" r:id="rId8" display="http://cdsbib.u-strasbg.fr/cgi-bin/cdsbib?1990RMxAA..21..381G" xr:uid="{00000000-0004-0000-0000-000007000000}"/>
    <hyperlink ref="AP5804" r:id="rId9" display="http://cdsbib.u-strasbg.fr/cgi-bin/cdsbib?1990RMxAA..21..381G" xr:uid="{00000000-0004-0000-0000-000008000000}"/>
    <hyperlink ref="AP5788" r:id="rId10" display="http://cdsbib.u-strasbg.fr/cgi-bin/cdsbib?1990RMxAA..21..381G" xr:uid="{00000000-0004-0000-0000-000009000000}"/>
    <hyperlink ref="AQ6017" r:id="rId11" display="http://cdsbib.u-strasbg.fr/cgi-bin/cdsbib?1990RMxAA..21..381G" xr:uid="{00000000-0004-0000-0000-00000A000000}"/>
    <hyperlink ref="AQ6021" r:id="rId12" display="http://cdsbib.u-strasbg.fr/cgi-bin/cdsbib?1990RMxAA..21..381G" xr:uid="{00000000-0004-0000-0000-00000B000000}"/>
    <hyperlink ref="AQ165" r:id="rId13" display="http://cdsbib.u-strasbg.fr/cgi-bin/cdsbib?1990RMxAA..21..381G" xr:uid="{00000000-0004-0000-0000-00000C000000}"/>
    <hyperlink ref="I2909" r:id="rId14" display="http://vsolj.cetus-net.org/bulletin.html" xr:uid="{00000000-0004-0000-0000-00000D000000}"/>
    <hyperlink ref="H2909" r:id="rId15" display="http://vsolj.cetus-net.org/bulletin.html" xr:uid="{00000000-0004-0000-0000-00000E000000}"/>
    <hyperlink ref="AQ826" r:id="rId16" display="http://cdsbib.u-strasbg.fr/cgi-bin/cdsbib?1990RMxAA..21..381G" xr:uid="{00000000-0004-0000-0000-00000F000000}"/>
    <hyperlink ref="AQ825" r:id="rId17" display="http://cdsbib.u-strasbg.fr/cgi-bin/cdsbib?1990RMxAA..21..381G" xr:uid="{00000000-0004-0000-0000-000010000000}"/>
    <hyperlink ref="AP4079" r:id="rId18" display="http://cdsbib.u-strasbg.fr/cgi-bin/cdsbib?1990RMxAA..21..381G" xr:uid="{00000000-0004-0000-0000-000011000000}"/>
    <hyperlink ref="AP4097" r:id="rId19" display="http://cdsbib.u-strasbg.fr/cgi-bin/cdsbib?1990RMxAA..21..381G" xr:uid="{00000000-0004-0000-0000-000012000000}"/>
    <hyperlink ref="AP4098" r:id="rId20" display="http://cdsbib.u-strasbg.fr/cgi-bin/cdsbib?1990RMxAA..21..381G" xr:uid="{00000000-0004-0000-0000-000013000000}"/>
    <hyperlink ref="AP409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2024-07-26T05:50:10Z</dcterms:modified>
</cp:coreProperties>
</file>