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D885DE1-93CB-4255-B9B8-86B551000EDD}" xr6:coauthVersionLast="47" xr6:coauthVersionMax="47" xr10:uidLastSave="{00000000-0000-0000-0000-000000000000}"/>
  <bookViews>
    <workbookView xWindow="3000" yWindow="1680" windowWidth="13185" windowHeight="1332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C22" i="1"/>
  <c r="A22" i="1"/>
  <c r="F14" i="1"/>
  <c r="E23" i="1"/>
  <c r="F23" i="1" s="1"/>
  <c r="G23" i="1" s="1"/>
  <c r="I23" i="1" s="1"/>
  <c r="Q23" i="1"/>
  <c r="R23" i="1"/>
  <c r="G4" i="1"/>
  <c r="E21" i="1"/>
  <c r="F21" i="1" s="1"/>
  <c r="G21" i="1" s="1"/>
  <c r="H21" i="1" s="1"/>
  <c r="C17" i="1"/>
  <c r="Q21" i="1"/>
  <c r="C11" i="1"/>
  <c r="C12" i="1"/>
  <c r="O22" i="1" l="1"/>
  <c r="F15" i="1"/>
  <c r="C16" i="1"/>
  <c r="D18" i="1" s="1"/>
  <c r="C15" i="1"/>
  <c r="F16" i="1" s="1"/>
  <c r="O21" i="1"/>
  <c r="O23" i="1"/>
  <c r="F17" i="1" l="1"/>
  <c r="F18" i="1"/>
  <c r="C18" i="1"/>
</calcChain>
</file>

<file path=xl/sharedStrings.xml><?xml version="1.0" encoding="utf-8"?>
<sst xmlns="http://schemas.openxmlformats.org/spreadsheetml/2006/main" count="55" uniqueCount="49">
  <si>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</si>
  <si>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</si>
  <si>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</si>
  <si>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</si>
  <si>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</si>
  <si>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</si>
  <si>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</si>
  <si>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</si>
  <si>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</si>
  <si>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</si>
  <si>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</si>
  <si>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</si>
  <si>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</si>
  <si>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</si>
  <si>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</si>
  <si>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</si>
  <si>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</si>
  <si>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</si>
  <si>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</si>
  <si>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</si>
  <si>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</si>
  <si>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</si>
  <si>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</si>
  <si>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</si>
  <si>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</si>
  <si>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</si>
  <si>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</si>
  <si>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</si>
  <si>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</si>
  <si>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</si>
  <si>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</si>
  <si>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</si>
  <si>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</si>
  <si>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not avail.</t>
  </si>
  <si>
    <t>CO Car / GSC 8960-1599</t>
  </si>
  <si>
    <t>EA</t>
  </si>
  <si>
    <t>Malkov</t>
  </si>
  <si>
    <t>F21</t>
  </si>
  <si>
    <t>IBVS 5809</t>
  </si>
  <si>
    <t>IBVS</t>
  </si>
  <si>
    <t>CCD</t>
  </si>
  <si>
    <t xml:space="preserve">Mag </t>
  </si>
  <si>
    <t>Add cycle</t>
  </si>
  <si>
    <t>Old Cycle</t>
  </si>
  <si>
    <t>Next ToM-P</t>
  </si>
  <si>
    <t>Next ToM-S</t>
  </si>
  <si>
    <t>11.01-11.96</t>
  </si>
  <si>
    <t>EA/DS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</si>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</sst>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6" xfId="0" applyFont="1" applyBorder="1" applyAlignment="1">
      <alignment horizontal="left" vertical="center"/>
    </xf>
    <xf numFmtId="0" fontId="11" fillId="0" borderId="0" xfId="0" applyFont="1" applyAlignment="1"/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1" fillId="0" borderId="3" xfId="0" applyFont="1" applyBorder="1" applyAlignment="1"/>
    <xf numFmtId="0" fontId="6" fillId="0" borderId="0" xfId="0" applyFont="1" applyAlignment="1"/>
    <xf numFmtId="0" fontId="0" fillId="3" borderId="7" xfId="0" applyFill="1" applyBorder="1" applyAlignment="1">
      <alignment horizontal="right" vertical="center"/>
    </xf>
    <xf numFmtId="0" fontId="6" fillId="3" borderId="8" xfId="0" applyFont="1" applyFill="1" applyBorder="1" applyAlignment="1"/>
    <xf numFmtId="0" fontId="16" fillId="0" borderId="9" xfId="0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22" fontId="16" fillId="0" borderId="9" xfId="0" applyNumberFormat="1" applyFont="1" applyBorder="1" applyAlignment="1">
      <alignment horizontal="right" vertical="center"/>
    </xf>
    <xf numFmtId="22" fontId="15" fillId="0" borderId="10" xfId="0" applyNumberFormat="1" applyFont="1" applyBorder="1" applyAlignment="1">
      <alignment horizontal="right" vertical="center"/>
    </xf>
    <xf numFmtId="22" fontId="15" fillId="0" borderId="11" xfId="0" applyNumberFormat="1" applyFont="1" applyBorder="1" applyAlignment="1">
      <alignment horizontal="right" vertical="center"/>
    </xf>
    <xf numFmtId="0" fontId="16" fillId="0" borderId="12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 Car -- O-C Diagr.</a:t>
            </a:r>
          </a:p>
        </c:rich>
      </c:tx>
      <c:layout>
        <c:manualLayout>
          <c:xMode val="edge"/>
          <c:yMode val="edge"/>
          <c:x val="0.3834586466165413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308270676691731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-3469</c:v>
                </c:pt>
                <c:pt idx="1">
                  <c:v>0</c:v>
                </c:pt>
                <c:pt idx="2">
                  <c:v>54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0.15151669999613659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EA-4FA4-B9E5-78F4093E9E4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-3469</c:v>
                </c:pt>
                <c:pt idx="1">
                  <c:v>0</c:v>
                </c:pt>
                <c:pt idx="2">
                  <c:v>54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</c:v>
                </c:pt>
                <c:pt idx="2">
                  <c:v>4.3167800002265722E-2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EA-4FA4-B9E5-78F4093E9E4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-3469</c:v>
                </c:pt>
                <c:pt idx="1">
                  <c:v>0</c:v>
                </c:pt>
                <c:pt idx="2">
                  <c:v>54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EEA-4FA4-B9E5-78F4093E9E4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-3469</c:v>
                </c:pt>
                <c:pt idx="1">
                  <c:v>0</c:v>
                </c:pt>
                <c:pt idx="2">
                  <c:v>54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EEA-4FA4-B9E5-78F4093E9E4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-3469</c:v>
                </c:pt>
                <c:pt idx="1">
                  <c:v>0</c:v>
                </c:pt>
                <c:pt idx="2">
                  <c:v>54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EEA-4FA4-B9E5-78F4093E9E4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-3469</c:v>
                </c:pt>
                <c:pt idx="1">
                  <c:v>0</c:v>
                </c:pt>
                <c:pt idx="2">
                  <c:v>54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EEA-4FA4-B9E5-78F4093E9E4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-3469</c:v>
                </c:pt>
                <c:pt idx="1">
                  <c:v>0</c:v>
                </c:pt>
                <c:pt idx="2">
                  <c:v>54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EEA-4FA4-B9E5-78F4093E9E4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-3469</c:v>
                </c:pt>
                <c:pt idx="1">
                  <c:v>0</c:v>
                </c:pt>
                <c:pt idx="2">
                  <c:v>54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0.15116787259199363</c:v>
                </c:pt>
                <c:pt idx="1">
                  <c:v>2.2757758236956444E-2</c:v>
                </c:pt>
                <c:pt idx="2">
                  <c:v>2.075886916945226E-2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EEA-4FA4-B9E5-78F4093E9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533232"/>
        <c:axId val="1"/>
      </c:scatterChart>
      <c:valAx>
        <c:axId val="308533232"/>
        <c:scaling>
          <c:orientation val="minMax"/>
          <c:min val="-3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85332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157894736842105"/>
          <c:y val="0.92397937099967764"/>
          <c:w val="0.6646616541353382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0</xdr:rowOff>
    </xdr:from>
    <xdr:to>
      <xdr:col>17</xdr:col>
      <xdr:colOff>209550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0D02DDA-A986-9E5D-ACB9-66F79B26AF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D18" sqref="D1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34</v>
      </c>
      <c r="E1" s="29"/>
      <c r="F1" s="29"/>
      <c r="G1" s="30" t="s">
        <v>35</v>
      </c>
      <c r="H1" s="31" t="s">
        <v>36</v>
      </c>
      <c r="I1" s="27" t="s">
        <v>33</v>
      </c>
      <c r="J1" s="27" t="s">
        <v>33</v>
      </c>
      <c r="K1" s="32">
        <v>23877.983</v>
      </c>
      <c r="L1" s="32">
        <v>8.3120999999999992</v>
      </c>
    </row>
    <row r="2" spans="1:12" x14ac:dyDescent="0.2">
      <c r="A2" t="s">
        <v>22</v>
      </c>
      <c r="B2" s="34" t="s">
        <v>47</v>
      </c>
      <c r="C2" s="9"/>
    </row>
    <row r="3" spans="1:12" ht="13.5" thickBot="1" x14ac:dyDescent="0.25"/>
    <row r="4" spans="1:12" ht="14.25" thickTop="1" thickBot="1" x14ac:dyDescent="0.25">
      <c r="A4" s="26" t="s">
        <v>36</v>
      </c>
      <c r="C4" s="7">
        <v>23877.983</v>
      </c>
      <c r="D4" s="8">
        <v>8.3120999999999992</v>
      </c>
      <c r="F4" s="22" t="s">
        <v>37</v>
      </c>
      <c r="G4" s="23" t="str">
        <f>"G"&amp;E19</f>
        <v>G21</v>
      </c>
    </row>
    <row r="5" spans="1:12" ht="13.5" thickTop="1" x14ac:dyDescent="0.2"/>
    <row r="6" spans="1:12" x14ac:dyDescent="0.2">
      <c r="A6" s="4" t="s">
        <v>0</v>
      </c>
    </row>
    <row r="7" spans="1:12" x14ac:dyDescent="0.2">
      <c r="A7" t="s">
        <v>1</v>
      </c>
      <c r="C7">
        <v>52699.686000000002</v>
      </c>
      <c r="D7" s="28" t="s">
        <v>48</v>
      </c>
    </row>
    <row r="8" spans="1:12" x14ac:dyDescent="0.2">
      <c r="A8" t="s">
        <v>2</v>
      </c>
      <c r="C8">
        <v>8.3084042999999994</v>
      </c>
      <c r="D8" s="28" t="s">
        <v>48</v>
      </c>
    </row>
    <row r="9" spans="1:12" x14ac:dyDescent="0.2">
      <c r="A9" s="10" t="s">
        <v>28</v>
      </c>
      <c r="B9" s="11"/>
      <c r="C9" s="12">
        <v>-9.5</v>
      </c>
      <c r="D9" s="11" t="s">
        <v>29</v>
      </c>
      <c r="E9" s="11"/>
    </row>
    <row r="10" spans="1:12" ht="13.5" thickBot="1" x14ac:dyDescent="0.25">
      <c r="A10" s="11"/>
      <c r="B10" s="11"/>
      <c r="C10" s="3" t="s">
        <v>18</v>
      </c>
      <c r="D10" s="3" t="s">
        <v>19</v>
      </c>
      <c r="E10" s="11"/>
    </row>
    <row r="11" spans="1:12" x14ac:dyDescent="0.2">
      <c r="A11" s="11" t="s">
        <v>14</v>
      </c>
      <c r="B11" s="11"/>
      <c r="C11" s="21">
        <f ca="1">INTERCEPT(INDIRECT($G$4):G992,INDIRECT($F$4):F992)</f>
        <v>2.2757758236956444E-2</v>
      </c>
      <c r="D11" s="13"/>
      <c r="E11" s="11"/>
    </row>
    <row r="12" spans="1:12" x14ac:dyDescent="0.2">
      <c r="A12" s="11" t="s">
        <v>15</v>
      </c>
      <c r="B12" s="11"/>
      <c r="C12" s="21">
        <f ca="1">SLOPE(INDIRECT($G$4):G992,INDIRECT($F$4):F992)</f>
        <v>-3.7016464213040409E-5</v>
      </c>
      <c r="D12" s="13"/>
      <c r="E12" s="35" t="s">
        <v>41</v>
      </c>
      <c r="F12" s="36" t="s">
        <v>46</v>
      </c>
    </row>
    <row r="13" spans="1:12" x14ac:dyDescent="0.2">
      <c r="A13" s="11" t="s">
        <v>17</v>
      </c>
      <c r="B13" s="11"/>
      <c r="C13" s="13" t="s">
        <v>12</v>
      </c>
      <c r="D13" s="13"/>
      <c r="E13" s="37" t="s">
        <v>42</v>
      </c>
      <c r="F13" s="38">
        <v>1</v>
      </c>
    </row>
    <row r="14" spans="1:12" x14ac:dyDescent="0.2">
      <c r="A14" s="11"/>
      <c r="B14" s="11"/>
      <c r="C14" s="11"/>
      <c r="D14" s="11"/>
      <c r="E14" s="37" t="s">
        <v>30</v>
      </c>
      <c r="F14" s="39">
        <f ca="1">NOW()+15018.5+$C$9/24</f>
        <v>60518.614366435184</v>
      </c>
    </row>
    <row r="15" spans="1:12" x14ac:dyDescent="0.2">
      <c r="A15" s="14" t="s">
        <v>16</v>
      </c>
      <c r="B15" s="11"/>
      <c r="C15" s="15">
        <f ca="1">(C7+C11)+(C8+C12)*INT(MAX(F21:F3533))</f>
        <v>53148.360591069169</v>
      </c>
      <c r="D15" s="16"/>
      <c r="E15" s="37" t="s">
        <v>43</v>
      </c>
      <c r="F15" s="39">
        <f ca="1">ROUND(2*($F$14-$C$7)/$C$8,0)/2+$F$13</f>
        <v>942</v>
      </c>
    </row>
    <row r="16" spans="1:12" x14ac:dyDescent="0.2">
      <c r="A16" s="17" t="s">
        <v>3</v>
      </c>
      <c r="B16" s="11"/>
      <c r="C16" s="18">
        <f ca="1">+C8+C12</f>
        <v>8.3083672835357856</v>
      </c>
      <c r="D16" s="16"/>
      <c r="E16" s="37" t="s">
        <v>31</v>
      </c>
      <c r="F16" s="39">
        <f ca="1">ROUND(2*($F$14-$C$15)/$C$16,0)/2+$F$13</f>
        <v>888</v>
      </c>
    </row>
    <row r="17" spans="1:18" ht="13.5" thickBot="1" x14ac:dyDescent="0.25">
      <c r="A17" s="16" t="s">
        <v>27</v>
      </c>
      <c r="B17" s="11"/>
      <c r="C17" s="11">
        <f>COUNT(C21:C2191)</f>
        <v>3</v>
      </c>
      <c r="D17" s="16"/>
      <c r="E17" s="40" t="s">
        <v>44</v>
      </c>
      <c r="F17" s="41">
        <f ca="1">+$C$15+$C$16*$F$16-15018.5-$C$9/24</f>
        <v>45508.086572182285</v>
      </c>
    </row>
    <row r="18" spans="1:18" ht="14.25" thickTop="1" thickBot="1" x14ac:dyDescent="0.25">
      <c r="A18" s="17" t="s">
        <v>4</v>
      </c>
      <c r="B18" s="11"/>
      <c r="C18" s="19">
        <f ca="1">+C15</f>
        <v>53148.360591069169</v>
      </c>
      <c r="D18" s="20">
        <f ca="1">+C16</f>
        <v>8.3083672835357856</v>
      </c>
      <c r="E18" s="43" t="s">
        <v>45</v>
      </c>
      <c r="F18" s="42">
        <f ca="1">+($C$15+$C$16*$F$16)-($C$16/2)-15018.5-$C$9/24</f>
        <v>45503.932388540517</v>
      </c>
    </row>
    <row r="19" spans="1:18" ht="13.5" thickTop="1" x14ac:dyDescent="0.2">
      <c r="A19" s="24" t="s">
        <v>32</v>
      </c>
      <c r="E19" s="25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33" t="s">
        <v>36</v>
      </c>
      <c r="I20" s="6" t="s">
        <v>39</v>
      </c>
      <c r="J20" s="6" t="s">
        <v>40</v>
      </c>
      <c r="K20" s="6" t="s">
        <v>23</v>
      </c>
      <c r="L20" s="6" t="s">
        <v>24</v>
      </c>
      <c r="M20" s="6" t="s">
        <v>25</v>
      </c>
      <c r="N20" s="6" t="s">
        <v>26</v>
      </c>
      <c r="O20" s="6" t="s">
        <v>21</v>
      </c>
      <c r="P20" s="5" t="s">
        <v>20</v>
      </c>
      <c r="Q20" s="3" t="s">
        <v>13</v>
      </c>
    </row>
    <row r="21" spans="1:18" x14ac:dyDescent="0.2">
      <c r="A21" s="28" t="s">
        <v>36</v>
      </c>
      <c r="C21" s="9">
        <v>23877.983</v>
      </c>
      <c r="D21" s="9" t="s">
        <v>12</v>
      </c>
      <c r="E21">
        <f>+(C21-C$7)/C$8</f>
        <v>-3468.9817634416277</v>
      </c>
      <c r="F21">
        <f>ROUND(2*E21,0)/2</f>
        <v>-3469</v>
      </c>
      <c r="G21">
        <f>+C21-(C$7+F21*C$8)</f>
        <v>0.15151669999613659</v>
      </c>
      <c r="H21">
        <f>+G21</f>
        <v>0.15151669999613659</v>
      </c>
      <c r="O21">
        <f ca="1">+C$11+C$12*$F21</f>
        <v>0.15116787259199363</v>
      </c>
      <c r="Q21" s="2">
        <f>+C21-15018.5</f>
        <v>8859.4830000000002</v>
      </c>
    </row>
    <row r="22" spans="1:18" x14ac:dyDescent="0.2">
      <c r="A22" t="str">
        <f>$D$7</f>
        <v>VSX</v>
      </c>
      <c r="C22" s="9">
        <f>$C$7</f>
        <v>52699.686000000002</v>
      </c>
      <c r="D22" s="9"/>
      <c r="E22">
        <f>+(C22-C$7)/C$8</f>
        <v>0</v>
      </c>
      <c r="F22">
        <f>ROUND(2*E22,0)/2</f>
        <v>0</v>
      </c>
      <c r="G22">
        <f>+C22-(C$7+F22*C$8)</f>
        <v>0</v>
      </c>
      <c r="I22">
        <f>+G22</f>
        <v>0</v>
      </c>
      <c r="O22">
        <f ca="1">+C$11+C$12*$F22</f>
        <v>2.2757758236956444E-2</v>
      </c>
      <c r="Q22" s="2">
        <f>+C22-15018.5</f>
        <v>37681.186000000002</v>
      </c>
    </row>
    <row r="23" spans="1:18" x14ac:dyDescent="0.2">
      <c r="A23" t="s">
        <v>38</v>
      </c>
      <c r="C23" s="9">
        <v>53148.383000000002</v>
      </c>
      <c r="D23" s="9">
        <v>2E-3</v>
      </c>
      <c r="E23">
        <f>+(C23-C$7)/C$8</f>
        <v>54.005195678789988</v>
      </c>
      <c r="F23">
        <f>ROUND(2*E23,0)/2</f>
        <v>54</v>
      </c>
      <c r="G23">
        <f>+C23-(C$7+F23*C$8)</f>
        <v>4.3167800002265722E-2</v>
      </c>
      <c r="I23">
        <f>+G23</f>
        <v>4.3167800002265722E-2</v>
      </c>
      <c r="O23">
        <f ca="1">+C$11+C$12*$F23</f>
        <v>2.075886916945226E-2</v>
      </c>
      <c r="Q23" s="2">
        <f>+C23-15018.5</f>
        <v>38129.883000000002</v>
      </c>
      <c r="R23" t="str">
        <f>IF(ABS(C23-C22)&lt;0.00001,1,"")</f>
        <v/>
      </c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sortState xmlns:xlrd2="http://schemas.microsoft.com/office/spreadsheetml/2017/richdata2" ref="A21:T29">
    <sortCondition ref="C21:C29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2024-07-27T02:44:41Z</dcterms:modified>
</cp:coreProperties>
</file>