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4D75DF6-B7A8-4949-B208-4FDCA3C688F9}" xr6:coauthVersionLast="47" xr6:coauthVersionMax="47" xr10:uidLastSave="{00000000-0000-0000-0000-000000000000}"/>
  <bookViews>
    <workbookView xWindow="3000" yWindow="168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2" i="1"/>
  <c r="A22" i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Q23" i="1"/>
  <c r="Q24" i="1"/>
  <c r="Q25" i="1"/>
  <c r="F11" i="1"/>
  <c r="E21" i="1"/>
  <c r="F21" i="1" s="1"/>
  <c r="G21" i="1" s="1"/>
  <c r="H21" i="1" s="1"/>
  <c r="H20" i="1"/>
  <c r="G11" i="1"/>
  <c r="F14" i="1"/>
  <c r="C17" i="1"/>
  <c r="Q21" i="1"/>
  <c r="C12" i="1"/>
  <c r="C16" i="1" l="1"/>
  <c r="D18" i="1" s="1"/>
  <c r="F15" i="1"/>
  <c r="C11" i="1"/>
  <c r="O22" i="1" l="1"/>
  <c r="S22" i="1" s="1"/>
  <c r="O21" i="1"/>
  <c r="S21" i="1" s="1"/>
  <c r="C15" i="1"/>
  <c r="O24" i="1"/>
  <c r="S24" i="1" s="1"/>
  <c r="O23" i="1"/>
  <c r="S23" i="1" s="1"/>
  <c r="O25" i="1"/>
  <c r="S25" i="1" s="1"/>
  <c r="F16" i="1" l="1"/>
  <c r="F17" i="1" s="1"/>
  <c r="S19" i="1"/>
  <c r="C18" i="1"/>
  <c r="F18" i="1" l="1"/>
</calcChain>
</file>

<file path=xl/sharedStrings.xml><?xml version="1.0" encoding="utf-8"?>
<sst xmlns="http://schemas.openxmlformats.org/spreadsheetml/2006/main" count="60" uniqueCount="53">
  <si>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</si>
  <si>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</si>
  <si>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</si>
  <si>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</si>
  <si>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</si>
  <si>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</si>
  <si>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</si>
  <si>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</si>
  <si>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</si>
  <si>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</si>
  <si>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</si>
  <si>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</si>
  <si>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</si>
  <si>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</si>
  <si>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</si>
  <si>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</si>
  <si>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</si>
  <si>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</si>
  <si>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</si>
  <si>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</si>
  <si>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</si>
  <si>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</si>
  <si>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</si>
  <si>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</si>
  <si>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</si>
  <si>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</si>
  <si>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</si>
  <si>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</si>
  <si>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</si>
  <si>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</si>
  <si>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</si>
  <si>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</si>
  <si>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</si>
  <si>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</si>
  <si>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</si>
  <si>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</si>
  <si>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</si>
  <si>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</si>
  <si>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</si>
  <si>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</si>
  <si>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DO Car</t>
  </si>
  <si>
    <t>EA</t>
  </si>
  <si>
    <t>Car</t>
  </si>
  <si>
    <t>Malkov</t>
  </si>
  <si>
    <t>Car_DO.xls</t>
  </si>
  <si>
    <t>VSS_2013-01-28</t>
  </si>
  <si>
    <t>I</t>
  </si>
  <si>
    <t>DO Car / GSC 8612-1588</t>
  </si>
  <si>
    <t>G8612-1588</t>
  </si>
  <si>
    <t>CCD</t>
  </si>
  <si>
    <t xml:space="preserve">Mag </t>
  </si>
  <si>
    <t>VSX</t>
  </si>
  <si>
    <t>9.00-9.34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</si>
</sst>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 applyAlignment="1"/>
    <xf numFmtId="0" fontId="0" fillId="0" borderId="7" xfId="0" applyBorder="1" applyAlignment="1"/>
    <xf numFmtId="0" fontId="4" fillId="0" borderId="0" xfId="0" applyFont="1" applyAlignment="1"/>
    <xf numFmtId="0" fontId="5" fillId="3" borderId="8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0" fontId="12" fillId="0" borderId="11" xfId="0" applyFont="1" applyBorder="1">
      <alignment vertical="top"/>
    </xf>
    <xf numFmtId="0" fontId="17" fillId="0" borderId="11" xfId="0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22" fontId="17" fillId="0" borderId="12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-6438</c:v>
                </c:pt>
                <c:pt idx="1">
                  <c:v>0</c:v>
                </c:pt>
                <c:pt idx="2">
                  <c:v>376</c:v>
                </c:pt>
                <c:pt idx="3">
                  <c:v>390</c:v>
                </c:pt>
                <c:pt idx="4">
                  <c:v>450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-8.9008000002650078E-2</c:v>
                </c:pt>
                <c:pt idx="1">
                  <c:v>0</c:v>
                </c:pt>
                <c:pt idx="2">
                  <c:v>-7.9839999962132424E-3</c:v>
                </c:pt>
                <c:pt idx="3">
                  <c:v>-7.3900000061257742E-3</c:v>
                </c:pt>
                <c:pt idx="4">
                  <c:v>-6.7300000009709038E-3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8D-470D-9286-AA93AAA1B0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-6438</c:v>
                </c:pt>
                <c:pt idx="1">
                  <c:v>0</c:v>
                </c:pt>
                <c:pt idx="2">
                  <c:v>376</c:v>
                </c:pt>
                <c:pt idx="3">
                  <c:v>390</c:v>
                </c:pt>
                <c:pt idx="4">
                  <c:v>450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8D-470D-9286-AA93AAA1B0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-6438</c:v>
                </c:pt>
                <c:pt idx="1">
                  <c:v>0</c:v>
                </c:pt>
                <c:pt idx="2">
                  <c:v>376</c:v>
                </c:pt>
                <c:pt idx="3">
                  <c:v>390</c:v>
                </c:pt>
                <c:pt idx="4">
                  <c:v>450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8D-470D-9286-AA93AAA1B0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-6438</c:v>
                </c:pt>
                <c:pt idx="1">
                  <c:v>0</c:v>
                </c:pt>
                <c:pt idx="2">
                  <c:v>376</c:v>
                </c:pt>
                <c:pt idx="3">
                  <c:v>390</c:v>
                </c:pt>
                <c:pt idx="4">
                  <c:v>450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8D-470D-9286-AA93AAA1B0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-6438</c:v>
                </c:pt>
                <c:pt idx="1">
                  <c:v>0</c:v>
                </c:pt>
                <c:pt idx="2">
                  <c:v>376</c:v>
                </c:pt>
                <c:pt idx="3">
                  <c:v>390</c:v>
                </c:pt>
                <c:pt idx="4">
                  <c:v>450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8D-470D-9286-AA93AAA1B0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-6438</c:v>
                </c:pt>
                <c:pt idx="1">
                  <c:v>0</c:v>
                </c:pt>
                <c:pt idx="2">
                  <c:v>376</c:v>
                </c:pt>
                <c:pt idx="3">
                  <c:v>390</c:v>
                </c:pt>
                <c:pt idx="4">
                  <c:v>450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8D-470D-9286-AA93AAA1B0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3.0000000000000001E-3</c:v>
                  </c:pt>
                  <c:pt idx="3">
                    <c:v>2.7E-4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-6438</c:v>
                </c:pt>
                <c:pt idx="1">
                  <c:v>0</c:v>
                </c:pt>
                <c:pt idx="2">
                  <c:v>376</c:v>
                </c:pt>
                <c:pt idx="3">
                  <c:v>390</c:v>
                </c:pt>
                <c:pt idx="4">
                  <c:v>450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8D-470D-9286-AA93AAA1B0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-6438</c:v>
                </c:pt>
                <c:pt idx="1">
                  <c:v>0</c:v>
                </c:pt>
                <c:pt idx="2">
                  <c:v>376</c:v>
                </c:pt>
                <c:pt idx="3">
                  <c:v>390</c:v>
                </c:pt>
                <c:pt idx="4">
                  <c:v>450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-8.8452674287377242E-2</c:v>
                </c:pt>
                <c:pt idx="1">
                  <c:v>-9.3977748038299655E-3</c:v>
                </c:pt>
                <c:pt idx="2">
                  <c:v>-4.780713262075729E-3</c:v>
                </c:pt>
                <c:pt idx="3">
                  <c:v>-4.6088013961593476E-3</c:v>
                </c:pt>
                <c:pt idx="4">
                  <c:v>-3.8720362565177139E-3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8D-470D-9286-AA93AAA1B0D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-6438</c:v>
                </c:pt>
                <c:pt idx="1">
                  <c:v>0</c:v>
                </c:pt>
                <c:pt idx="2">
                  <c:v>376</c:v>
                </c:pt>
                <c:pt idx="3">
                  <c:v>390</c:v>
                </c:pt>
                <c:pt idx="4">
                  <c:v>450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8D-470D-9286-AA93AAA1B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582552"/>
        <c:axId val="1"/>
      </c:scatterChart>
      <c:valAx>
        <c:axId val="692582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582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F1BED6-3234-950F-523D-C94F54EC6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5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E1" t="s">
        <v>44</v>
      </c>
    </row>
    <row r="2" spans="1:7" x14ac:dyDescent="0.2">
      <c r="A2" t="s">
        <v>23</v>
      </c>
      <c r="B2" t="s">
        <v>41</v>
      </c>
      <c r="C2" s="26" t="s">
        <v>39</v>
      </c>
      <c r="D2" s="3" t="s">
        <v>42</v>
      </c>
      <c r="E2" s="27" t="s">
        <v>40</v>
      </c>
      <c r="F2" t="s">
        <v>48</v>
      </c>
    </row>
    <row r="3" spans="1:7" ht="13.5" thickBot="1" x14ac:dyDescent="0.25"/>
    <row r="4" spans="1:7" ht="14.25" thickTop="1" thickBot="1" x14ac:dyDescent="0.25">
      <c r="A4" s="34" t="s">
        <v>43</v>
      </c>
      <c r="C4" s="32">
        <v>29765.532999999999</v>
      </c>
      <c r="D4" s="33">
        <v>3.8519399999999999</v>
      </c>
    </row>
    <row r="5" spans="1:7" ht="13.5" thickTop="1" x14ac:dyDescent="0.2"/>
    <row r="6" spans="1:7" x14ac:dyDescent="0.2">
      <c r="A6" s="5" t="s">
        <v>0</v>
      </c>
    </row>
    <row r="7" spans="1:7" x14ac:dyDescent="0.2">
      <c r="A7" t="s">
        <v>1</v>
      </c>
      <c r="C7" s="31">
        <v>54564.695</v>
      </c>
      <c r="D7" s="25" t="s">
        <v>51</v>
      </c>
    </row>
    <row r="8" spans="1:7" x14ac:dyDescent="0.2">
      <c r="A8" t="s">
        <v>2</v>
      </c>
      <c r="C8" s="31">
        <v>3.8519839999999999</v>
      </c>
      <c r="D8" s="25" t="s">
        <v>51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14</v>
      </c>
      <c r="B11" s="10"/>
      <c r="C11" s="19">
        <f ca="1">INTERCEPT(INDIRECT($G$11):G992,INDIRECT($F$11):F992)</f>
        <v>-9.3977748038299655E-3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15</v>
      </c>
      <c r="B12" s="10"/>
      <c r="C12" s="19">
        <f ca="1">SLOPE(INDIRECT($G$11):G992,INDIRECT($F$11):F992)</f>
        <v>1.2279418994027225E-5</v>
      </c>
      <c r="D12" s="3"/>
      <c r="E12" s="35" t="s">
        <v>50</v>
      </c>
      <c r="F12" s="36" t="s">
        <v>52</v>
      </c>
    </row>
    <row r="13" spans="1:7" x14ac:dyDescent="0.2">
      <c r="A13" s="10" t="s">
        <v>18</v>
      </c>
      <c r="B13" s="10"/>
      <c r="C13" s="3" t="s">
        <v>12</v>
      </c>
      <c r="E13" s="37" t="s">
        <v>36</v>
      </c>
      <c r="F13" s="38">
        <v>1</v>
      </c>
    </row>
    <row r="14" spans="1:7" x14ac:dyDescent="0.2">
      <c r="A14" s="10"/>
      <c r="B14" s="10"/>
      <c r="C14" s="10"/>
      <c r="E14" s="37" t="s">
        <v>31</v>
      </c>
      <c r="F14" s="39">
        <f ca="1">NOW()+15018.5+$C$9/24</f>
        <v>60518.615529861112</v>
      </c>
    </row>
    <row r="15" spans="1:7" x14ac:dyDescent="0.2">
      <c r="A15" s="12" t="s">
        <v>16</v>
      </c>
      <c r="B15" s="10"/>
      <c r="C15" s="13">
        <f ca="1">(C7+C11)+(C8+C12)*INT(MAX(F21:F3533))</f>
        <v>56298.083927963744</v>
      </c>
      <c r="E15" s="37" t="s">
        <v>37</v>
      </c>
      <c r="F15" s="39">
        <f ca="1">ROUND(2*(F14-$C$7)/$C$8,0)/2+F13</f>
        <v>1546.5</v>
      </c>
    </row>
    <row r="16" spans="1:7" x14ac:dyDescent="0.2">
      <c r="A16" s="15" t="s">
        <v>3</v>
      </c>
      <c r="B16" s="10"/>
      <c r="C16" s="16">
        <f ca="1">+C8+C12</f>
        <v>3.8519962794189939</v>
      </c>
      <c r="E16" s="37" t="s">
        <v>38</v>
      </c>
      <c r="F16" s="39">
        <f ca="1">ROUND(2*(F14-$C$15)/$C$16,0)/2+F13</f>
        <v>1096.5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E17" s="37" t="s">
        <v>32</v>
      </c>
      <c r="F17" s="40">
        <f ca="1">+$C$15+$C$16*$F$16-15018.5-$C$9/24</f>
        <v>45503.693681680008</v>
      </c>
    </row>
    <row r="18" spans="1:19" ht="14.25" thickTop="1" thickBot="1" x14ac:dyDescent="0.25">
      <c r="A18" s="15" t="s">
        <v>4</v>
      </c>
      <c r="B18" s="10"/>
      <c r="C18" s="17">
        <f ca="1">+C15</f>
        <v>56298.083927963744</v>
      </c>
      <c r="D18" s="18">
        <f ca="1">+C16</f>
        <v>3.8519962794189939</v>
      </c>
      <c r="E18" s="42" t="s">
        <v>33</v>
      </c>
      <c r="F18" s="41">
        <f ca="1">+($C$15+$C$16*$F$16)-($C$16/2)-15018.5-$C$9/24</f>
        <v>45501.767683540296</v>
      </c>
    </row>
    <row r="19" spans="1:19" ht="13.5" thickTop="1" x14ac:dyDescent="0.2">
      <c r="A19" s="22" t="s">
        <v>34</v>
      </c>
      <c r="E19" s="23">
        <v>21</v>
      </c>
      <c r="S19">
        <f ca="1">SQRT(SUM(S21:S50)/(COUNT(S21:S50)-1))</f>
        <v>5.3570193738527328E-3</v>
      </c>
    </row>
    <row r="20" spans="1:19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tr">
        <f>A21</f>
        <v>Malkov</v>
      </c>
      <c r="I20" s="7" t="s">
        <v>49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  <c r="R20" s="24" t="s">
        <v>35</v>
      </c>
    </row>
    <row r="21" spans="1:19" x14ac:dyDescent="0.2">
      <c r="A21" t="s">
        <v>43</v>
      </c>
      <c r="C21" s="8">
        <v>29765.532999999999</v>
      </c>
      <c r="D21" s="8" t="s">
        <v>12</v>
      </c>
      <c r="E21">
        <f>+(C21-C$7)/C$8</f>
        <v>-6438.0231070534046</v>
      </c>
      <c r="F21">
        <f>ROUND(2*E21,0)/2</f>
        <v>-6438</v>
      </c>
      <c r="G21">
        <f>+C21-(C$7+F21*C$8)</f>
        <v>-8.9008000002650078E-2</v>
      </c>
      <c r="H21">
        <f>+G21</f>
        <v>-8.9008000002650078E-2</v>
      </c>
      <c r="O21">
        <f ca="1">+C$11+C$12*$F21</f>
        <v>-8.8452674287377242E-2</v>
      </c>
      <c r="Q21" s="2">
        <f>+C21-15018.5</f>
        <v>14747.032999999999</v>
      </c>
      <c r="S21">
        <f ca="1">+(O21-G21)^2</f>
        <v>3.083866500432873E-7</v>
      </c>
    </row>
    <row r="22" spans="1:19" x14ac:dyDescent="0.2">
      <c r="A22" t="str">
        <f>$D$7</f>
        <v>VSX</v>
      </c>
      <c r="C22" s="8">
        <f>$C$7</f>
        <v>54564.695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-9.3977748038299655E-3</v>
      </c>
      <c r="Q22" s="2">
        <f>+C22-15018.5</f>
        <v>39546.195</v>
      </c>
      <c r="S22">
        <f ca="1">+(O22-G22)^2</f>
        <v>8.831817126350135E-5</v>
      </c>
    </row>
    <row r="23" spans="1:19" x14ac:dyDescent="0.2">
      <c r="A23" s="28" t="s">
        <v>45</v>
      </c>
      <c r="B23" s="29" t="s">
        <v>46</v>
      </c>
      <c r="C23" s="30">
        <v>56013.033000000003</v>
      </c>
      <c r="D23" s="30">
        <v>3.0000000000000001E-3</v>
      </c>
      <c r="E23">
        <f>+(C23-C$7)/C$8</f>
        <v>375.9979273018796</v>
      </c>
      <c r="F23">
        <f>ROUND(2*E23,0)/2</f>
        <v>376</v>
      </c>
      <c r="G23">
        <f>+C23-(C$7+F23*C$8)</f>
        <v>-7.9839999962132424E-3</v>
      </c>
      <c r="H23">
        <f>+G23</f>
        <v>-7.9839999962132424E-3</v>
      </c>
      <c r="O23">
        <f ca="1">+C$11+C$12*$F23</f>
        <v>-4.780713262075729E-3</v>
      </c>
      <c r="Q23" s="2">
        <f>+C23-15018.5</f>
        <v>40994.533000000003</v>
      </c>
      <c r="S23">
        <f ca="1">+(O23-G23)^2</f>
        <v>1.0261045901101376E-5</v>
      </c>
    </row>
    <row r="24" spans="1:19" x14ac:dyDescent="0.2">
      <c r="A24" s="28" t="s">
        <v>45</v>
      </c>
      <c r="B24" s="29" t="s">
        <v>46</v>
      </c>
      <c r="C24" s="30">
        <v>56066.961369999997</v>
      </c>
      <c r="D24" s="30">
        <v>2.7E-4</v>
      </c>
      <c r="E24">
        <f>+(C24-C$7)/C$8</f>
        <v>389.99808150812612</v>
      </c>
      <c r="F24">
        <f>ROUND(2*E24,0)/2</f>
        <v>390</v>
      </c>
      <c r="G24">
        <f>+C24-(C$7+F24*C$8)</f>
        <v>-7.3900000061257742E-3</v>
      </c>
      <c r="H24">
        <f>+G24</f>
        <v>-7.3900000061257742E-3</v>
      </c>
      <c r="O24">
        <f ca="1">+C$11+C$12*$F24</f>
        <v>-4.6088013961593476E-3</v>
      </c>
      <c r="Q24" s="2">
        <f>+C24-15018.5</f>
        <v>41048.461369999997</v>
      </c>
      <c r="S24">
        <f ca="1">+(O24-G24)^2</f>
        <v>7.7350657080791836E-6</v>
      </c>
    </row>
    <row r="25" spans="1:19" x14ac:dyDescent="0.2">
      <c r="A25" s="28" t="s">
        <v>45</v>
      </c>
      <c r="B25" s="29" t="s">
        <v>46</v>
      </c>
      <c r="C25" s="30">
        <v>56298.08107</v>
      </c>
      <c r="D25" s="30">
        <v>8.0000000000000004E-4</v>
      </c>
      <c r="E25">
        <f>+(C25-C$7)/C$8</f>
        <v>449.99825284840244</v>
      </c>
      <c r="F25">
        <f>ROUND(2*E25,0)/2</f>
        <v>450</v>
      </c>
      <c r="G25">
        <f>+C25-(C$7+F25*C$8)</f>
        <v>-6.7300000009709038E-3</v>
      </c>
      <c r="H25">
        <f>+G25</f>
        <v>-6.7300000009709038E-3</v>
      </c>
      <c r="O25">
        <f ca="1">+C$11+C$12*$F25</f>
        <v>-3.8720362565177139E-3</v>
      </c>
      <c r="Q25" s="2">
        <f>+C25-15018.5</f>
        <v>41279.58107</v>
      </c>
      <c r="S25">
        <f ca="1">+(O25-G25)^2</f>
        <v>8.1679567646088979E-6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2024-07-27T02:46:21Z</dcterms:modified>
</cp:coreProperties>
</file>