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925F060-88BE-40E7-B238-9B11AA7A7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C42" i="1"/>
  <c r="A42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 s="1"/>
  <c r="G50" i="1" s="1"/>
  <c r="J50" i="1" s="1"/>
  <c r="Q50" i="1"/>
  <c r="E51" i="1"/>
  <c r="F51" i="1" s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 s="1"/>
  <c r="G58" i="1" s="1"/>
  <c r="K58" i="1" s="1"/>
  <c r="Q58" i="1"/>
  <c r="Q45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G11" i="1"/>
  <c r="F11" i="1"/>
  <c r="F14" i="1"/>
  <c r="C17" i="1"/>
  <c r="Q43" i="1"/>
  <c r="Q44" i="1"/>
  <c r="E21" i="1"/>
  <c r="F21" i="1" s="1"/>
  <c r="G21" i="1" s="1"/>
  <c r="I21" i="1" s="1"/>
  <c r="Q41" i="1"/>
  <c r="E23" i="1"/>
  <c r="F23" i="1" s="1"/>
  <c r="G23" i="1" s="1"/>
  <c r="I23" i="1" s="1"/>
  <c r="E36" i="1"/>
  <c r="F36" i="1" s="1"/>
  <c r="G36" i="1" s="1"/>
  <c r="I36" i="1" s="1"/>
  <c r="E28" i="1"/>
  <c r="F28" i="1" s="1"/>
  <c r="G28" i="1" s="1"/>
  <c r="I28" i="1" s="1"/>
  <c r="E39" i="1"/>
  <c r="F39" i="1" s="1"/>
  <c r="G39" i="1" s="1"/>
  <c r="I39" i="1" s="1"/>
  <c r="E41" i="1"/>
  <c r="F41" i="1" s="1"/>
  <c r="G41" i="1" s="1"/>
  <c r="H41" i="1" s="1"/>
  <c r="E33" i="1"/>
  <c r="F33" i="1" s="1"/>
  <c r="G33" i="1" s="1"/>
  <c r="I33" i="1" s="1"/>
  <c r="E25" i="1"/>
  <c r="F25" i="1" s="1"/>
  <c r="G25" i="1" s="1"/>
  <c r="I25" i="1" s="1"/>
  <c r="E35" i="1"/>
  <c r="F35" i="1" s="1"/>
  <c r="G35" i="1" s="1"/>
  <c r="I35" i="1" s="1"/>
  <c r="E27" i="1"/>
  <c r="F27" i="1" s="1"/>
  <c r="G27" i="1" s="1"/>
  <c r="I27" i="1" s="1"/>
  <c r="E38" i="1"/>
  <c r="F38" i="1" s="1"/>
  <c r="G38" i="1" s="1"/>
  <c r="I38" i="1" s="1"/>
  <c r="E22" i="1"/>
  <c r="F22" i="1"/>
  <c r="G22" i="1" s="1"/>
  <c r="I22" i="1" s="1"/>
  <c r="E32" i="1"/>
  <c r="F32" i="1" s="1"/>
  <c r="G32" i="1" s="1"/>
  <c r="I32" i="1" s="1"/>
  <c r="E30" i="1"/>
  <c r="F30" i="1" s="1"/>
  <c r="G30" i="1" s="1"/>
  <c r="I30" i="1" s="1"/>
  <c r="E43" i="1"/>
  <c r="F43" i="1" s="1"/>
  <c r="G43" i="1" s="1"/>
  <c r="I43" i="1" s="1"/>
  <c r="E45" i="1"/>
  <c r="F45" i="1" s="1"/>
  <c r="G45" i="1" s="1"/>
  <c r="K45" i="1" s="1"/>
  <c r="E24" i="1"/>
  <c r="F24" i="1" s="1"/>
  <c r="G24" i="1" s="1"/>
  <c r="I24" i="1" s="1"/>
  <c r="E40" i="1"/>
  <c r="F40" i="1" s="1"/>
  <c r="G40" i="1" s="1"/>
  <c r="I40" i="1" s="1"/>
  <c r="E44" i="1"/>
  <c r="F44" i="1" s="1"/>
  <c r="G44" i="1" s="1"/>
  <c r="I44" i="1" s="1"/>
  <c r="E31" i="1"/>
  <c r="F31" i="1"/>
  <c r="G31" i="1" s="1"/>
  <c r="I31" i="1" s="1"/>
  <c r="E34" i="1"/>
  <c r="F34" i="1" s="1"/>
  <c r="G34" i="1" s="1"/>
  <c r="I34" i="1" s="1"/>
  <c r="E37" i="1"/>
  <c r="F37" i="1" s="1"/>
  <c r="G37" i="1" s="1"/>
  <c r="I37" i="1" s="1"/>
  <c r="E26" i="1"/>
  <c r="F26" i="1" s="1"/>
  <c r="G26" i="1" s="1"/>
  <c r="I26" i="1" s="1"/>
  <c r="E29" i="1"/>
  <c r="F29" i="1" s="1"/>
  <c r="G29" i="1" s="1"/>
  <c r="I29" i="1" s="1"/>
  <c r="C11" i="1"/>
  <c r="F15" i="1" l="1"/>
  <c r="C12" i="1"/>
  <c r="O42" i="1" l="1"/>
  <c r="O48" i="1"/>
  <c r="O54" i="1"/>
  <c r="O52" i="1"/>
  <c r="O49" i="1"/>
  <c r="O56" i="1"/>
  <c r="O53" i="1"/>
  <c r="O47" i="1"/>
  <c r="O57" i="1"/>
  <c r="O51" i="1"/>
  <c r="O50" i="1"/>
  <c r="O55" i="1"/>
  <c r="O46" i="1"/>
  <c r="C16" i="1"/>
  <c r="D18" i="1" s="1"/>
  <c r="O39" i="1"/>
  <c r="O33" i="1"/>
  <c r="O29" i="1"/>
  <c r="O40" i="1"/>
  <c r="O37" i="1"/>
  <c r="O32" i="1"/>
  <c r="O24" i="1"/>
  <c r="O21" i="1"/>
  <c r="C15" i="1"/>
  <c r="O30" i="1"/>
  <c r="O23" i="1"/>
  <c r="O58" i="1"/>
  <c r="O25" i="1"/>
  <c r="O41" i="1"/>
  <c r="O31" i="1"/>
  <c r="O34" i="1"/>
  <c r="O27" i="1"/>
  <c r="O22" i="1"/>
  <c r="O38" i="1"/>
  <c r="O43" i="1"/>
  <c r="O44" i="1"/>
  <c r="O45" i="1"/>
  <c r="O35" i="1"/>
  <c r="O36" i="1"/>
  <c r="O26" i="1"/>
  <c r="O28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<sst xmlns="http://schemas.openxmlformats.org/spreadsheetml/2006/main" count="155" uniqueCount="57">
  <si>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</si>
  <si>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</si>
  <si>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</si>
  <si>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</si>
  <si>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</si>
  <si>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</si>
  <si>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</si>
  <si>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</si>
  <si>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</si>
  <si>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</si>
  <si>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</si>
  <si>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</si>
  <si>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</si>
  <si>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</si>
  <si>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</si>
  <si>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</si>
  <si>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</si>
  <si>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</si>
  <si>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</si>
  <si>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</si>
  <si>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</si>
  <si>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</si>
  <si>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</si>
  <si>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</si>
  <si>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</si>
  <si>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</si>
  <si>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</si>
  <si>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</si>
  <si>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</si>
  <si>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</si>
  <si>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</si>
  <si>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</si>
  <si>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</si>
  <si>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</si>
  <si>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</si>
  <si>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</si>
  <si>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ST Car / GSC 8943-1005               </t>
  </si>
  <si>
    <t xml:space="preserve">EB/SD     </t>
  </si>
  <si>
    <t>IBVS 5809</t>
  </si>
  <si>
    <t>IBVS 2049</t>
  </si>
  <si>
    <t>PE</t>
  </si>
  <si>
    <t>II</t>
  </si>
  <si>
    <t>Add cycle</t>
  </si>
  <si>
    <t>Old Cycle</t>
  </si>
  <si>
    <t>JAVSO 49, 251</t>
  </si>
  <si>
    <t>VSS SEB Gp</t>
  </si>
  <si>
    <t>BMGA</t>
  </si>
  <si>
    <t>TESS/BAJ/RAA</t>
  </si>
  <si>
    <t>01/12/1897</t>
  </si>
  <si>
    <t>TESS</t>
  </si>
  <si>
    <t>CCD</t>
  </si>
  <si>
    <t>BAD?</t>
  </si>
  <si>
    <t xml:space="preserve">Mag </t>
  </si>
  <si>
    <t>9.56-10.67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</si>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</sst>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0"/>
    <numFmt numFmtId="166" formatCode="0.00000"/>
    <numFmt numFmtId="167" formatCode="0.0000000000000000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7" fontId="20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/>
    <xf numFmtId="0" fontId="8" fillId="0" borderId="0" xfId="0" applyFont="1" applyAlignment="1"/>
    <xf numFmtId="0" fontId="6" fillId="0" borderId="0" xfId="0" applyFont="1" applyAlignment="1"/>
    <xf numFmtId="0" fontId="21" fillId="0" borderId="0" xfId="0" applyFont="1" applyAlignment="1">
      <alignment horizontal="center"/>
    </xf>
    <xf numFmtId="165" fontId="20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6" fontId="20" fillId="0" borderId="0" xfId="0" applyNumberFormat="1" applyFont="1" applyAlignment="1">
      <alignment horizontal="left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13" fillId="0" borderId="9" xfId="0" applyFont="1" applyBorder="1">
      <alignment vertical="top"/>
    </xf>
    <xf numFmtId="0" fontId="10" fillId="0" borderId="9" xfId="0" applyFont="1" applyBorder="1">
      <alignment vertical="top"/>
    </xf>
    <xf numFmtId="0" fontId="9" fillId="0" borderId="9" xfId="0" applyFont="1" applyBorder="1" applyAlignment="1"/>
    <xf numFmtId="22" fontId="20" fillId="0" borderId="9" xfId="0" applyNumberFormat="1" applyFont="1" applyBorder="1">
      <alignment vertical="top"/>
    </xf>
    <xf numFmtId="22" fontId="20" fillId="0" borderId="10" xfId="0" applyNumberFormat="1" applyFont="1" applyBorder="1" applyAlignment="1"/>
    <xf numFmtId="0" fontId="22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ST Car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20">
                  <c:v>1.8349999299971387E-4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1-4FF0-87B4-45EF037E8B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-8.8720000021567103E-3</c:v>
                </c:pt>
                <c:pt idx="1">
                  <c:v>-5.9755000038421713E-3</c:v>
                </c:pt>
                <c:pt idx="2">
                  <c:v>2.1549999983108137E-3</c:v>
                </c:pt>
                <c:pt idx="3">
                  <c:v>-2.6734999992186204E-3</c:v>
                </c:pt>
                <c:pt idx="4">
                  <c:v>-9.734999985084869E-4</c:v>
                </c:pt>
                <c:pt idx="5">
                  <c:v>-8.7350000103469938E-4</c:v>
                </c:pt>
                <c:pt idx="6">
                  <c:v>-1.8040000068140216E-3</c:v>
                </c:pt>
                <c:pt idx="7">
                  <c:v>-1.604000004590489E-3</c:v>
                </c:pt>
                <c:pt idx="8">
                  <c:v>-1.604000004590489E-3</c:v>
                </c:pt>
                <c:pt idx="9">
                  <c:v>-2.5275000007241033E-3</c:v>
                </c:pt>
                <c:pt idx="10">
                  <c:v>-2.5275000007241033E-3</c:v>
                </c:pt>
                <c:pt idx="11">
                  <c:v>-2.4275000032503158E-3</c:v>
                </c:pt>
                <c:pt idx="12">
                  <c:v>-1.5210000055958517E-3</c:v>
                </c:pt>
                <c:pt idx="13">
                  <c:v>-1.321000003372319E-3</c:v>
                </c:pt>
                <c:pt idx="14">
                  <c:v>-1.0210000036749989E-3</c:v>
                </c:pt>
                <c:pt idx="15">
                  <c:v>-1.055500004440546E-3</c:v>
                </c:pt>
                <c:pt idx="16">
                  <c:v>-8.5550000221701339E-4</c:v>
                </c:pt>
                <c:pt idx="17">
                  <c:v>-4.5550000504590571E-4</c:v>
                </c:pt>
                <c:pt idx="18">
                  <c:v>-4.2177499999525025E-3</c:v>
                </c:pt>
                <c:pt idx="19">
                  <c:v>9.8224999965168536E-4</c:v>
                </c:pt>
                <c:pt idx="22">
                  <c:v>2.9499999800464138E-4</c:v>
                </c:pt>
                <c:pt idx="23">
                  <c:v>2.2464999929070473E-3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1-4FF0-87B4-45EF037E8B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5">
                  <c:v>2.4804045897326432E-3</c:v>
                </c:pt>
                <c:pt idx="26">
                  <c:v>2.6556270022410899E-3</c:v>
                </c:pt>
                <c:pt idx="27">
                  <c:v>2.2859925229568034E-3</c:v>
                </c:pt>
                <c:pt idx="28">
                  <c:v>2.4112303872243501E-3</c:v>
                </c:pt>
                <c:pt idx="29">
                  <c:v>2.4627348830108531E-3</c:v>
                </c:pt>
                <c:pt idx="30">
                  <c:v>2.6379661430837587E-3</c:v>
                </c:pt>
                <c:pt idx="31">
                  <c:v>2.4041214273893274E-3</c:v>
                </c:pt>
                <c:pt idx="32">
                  <c:v>1.8893553497036919E-3</c:v>
                </c:pt>
                <c:pt idx="33">
                  <c:v>2.5096874305745587E-3</c:v>
                </c:pt>
                <c:pt idx="34">
                  <c:v>2.8649265805142932E-3</c:v>
                </c:pt>
                <c:pt idx="35">
                  <c:v>2.4169285607058555E-3</c:v>
                </c:pt>
                <c:pt idx="36">
                  <c:v>2.6621715296641923E-3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1-4FF0-87B4-45EF037E8B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1">
                  <c:v>0</c:v>
                </c:pt>
                <c:pt idx="24">
                  <c:v>2.2529999987455085E-3</c:v>
                </c:pt>
                <c:pt idx="37">
                  <c:v>3.0689999985042959E-3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1-4FF0-87B4-45EF037E8B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1-4FF0-87B4-45EF037E8B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1-4FF0-87B4-45EF037E8B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5.0000000000000001E-4</c:v>
                  </c:pt>
                  <c:pt idx="23">
                    <c:v>2.9999999999999997E-4</c:v>
                  </c:pt>
                  <c:pt idx="24">
                    <c:v>7.2000000000000005E-4</c:v>
                  </c:pt>
                  <c:pt idx="25">
                    <c:v>2.1100000000000001E-4</c:v>
                  </c:pt>
                  <c:pt idx="26">
                    <c:v>2.52E-4</c:v>
                  </c:pt>
                  <c:pt idx="27">
                    <c:v>5.5699999999999999E-4</c:v>
                  </c:pt>
                  <c:pt idx="28">
                    <c:v>3.2899999999999997E-4</c:v>
                  </c:pt>
                  <c:pt idx="29">
                    <c:v>2.5999999999999998E-4</c:v>
                  </c:pt>
                  <c:pt idx="30">
                    <c:v>6.7699999999999998E-4</c:v>
                  </c:pt>
                  <c:pt idx="31">
                    <c:v>4.2499999999999998E-4</c:v>
                  </c:pt>
                  <c:pt idx="32">
                    <c:v>2.2800000000000001E-4</c:v>
                  </c:pt>
                  <c:pt idx="33">
                    <c:v>3.8699999999999997E-4</c:v>
                  </c:pt>
                  <c:pt idx="34">
                    <c:v>3.1000000000000001E-5</c:v>
                  </c:pt>
                  <c:pt idx="35">
                    <c:v>2.72E-4</c:v>
                  </c:pt>
                  <c:pt idx="36">
                    <c:v>1.64E-4</c:v>
                  </c:pt>
                  <c:pt idx="37">
                    <c:v>1.0870000000000001E-3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1-4FF0-87B4-45EF037E8B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-42944</c:v>
                </c:pt>
                <c:pt idx="1">
                  <c:v>-32251</c:v>
                </c:pt>
                <c:pt idx="2">
                  <c:v>-26690</c:v>
                </c:pt>
                <c:pt idx="3">
                  <c:v>-9647</c:v>
                </c:pt>
                <c:pt idx="4">
                  <c:v>-9647</c:v>
                </c:pt>
                <c:pt idx="5">
                  <c:v>-9647</c:v>
                </c:pt>
                <c:pt idx="6">
                  <c:v>-9608</c:v>
                </c:pt>
                <c:pt idx="7">
                  <c:v>-9608</c:v>
                </c:pt>
                <c:pt idx="8">
                  <c:v>-9608</c:v>
                </c:pt>
                <c:pt idx="9">
                  <c:v>-9555</c:v>
                </c:pt>
                <c:pt idx="10">
                  <c:v>-9555</c:v>
                </c:pt>
                <c:pt idx="11">
                  <c:v>-9555</c:v>
                </c:pt>
                <c:pt idx="12">
                  <c:v>-9242</c:v>
                </c:pt>
                <c:pt idx="13">
                  <c:v>-9242</c:v>
                </c:pt>
                <c:pt idx="14">
                  <c:v>-9242</c:v>
                </c:pt>
                <c:pt idx="15">
                  <c:v>-9211</c:v>
                </c:pt>
                <c:pt idx="16">
                  <c:v>-9211</c:v>
                </c:pt>
                <c:pt idx="17">
                  <c:v>-9211</c:v>
                </c:pt>
                <c:pt idx="18">
                  <c:v>-9185.5</c:v>
                </c:pt>
                <c:pt idx="19">
                  <c:v>-9185.5</c:v>
                </c:pt>
                <c:pt idx="20">
                  <c:v>-533</c:v>
                </c:pt>
                <c:pt idx="21">
                  <c:v>0</c:v>
                </c:pt>
                <c:pt idx="22">
                  <c:v>190</c:v>
                </c:pt>
                <c:pt idx="23">
                  <c:v>193</c:v>
                </c:pt>
                <c:pt idx="24">
                  <c:v>6626</c:v>
                </c:pt>
                <c:pt idx="25">
                  <c:v>6988</c:v>
                </c:pt>
                <c:pt idx="26">
                  <c:v>6988.5</c:v>
                </c:pt>
                <c:pt idx="27">
                  <c:v>7000</c:v>
                </c:pt>
                <c:pt idx="28">
                  <c:v>7000.5</c:v>
                </c:pt>
                <c:pt idx="29">
                  <c:v>7014</c:v>
                </c:pt>
                <c:pt idx="30">
                  <c:v>7014.5</c:v>
                </c:pt>
                <c:pt idx="31">
                  <c:v>7017</c:v>
                </c:pt>
                <c:pt idx="32">
                  <c:v>7017.5</c:v>
                </c:pt>
                <c:pt idx="33">
                  <c:v>7029</c:v>
                </c:pt>
                <c:pt idx="34">
                  <c:v>7029.5</c:v>
                </c:pt>
                <c:pt idx="35">
                  <c:v>7044</c:v>
                </c:pt>
                <c:pt idx="36">
                  <c:v>7044.5</c:v>
                </c:pt>
                <c:pt idx="37">
                  <c:v>7836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-7.6776869188546664E-3</c:v>
                </c:pt>
                <c:pt idx="1">
                  <c:v>-5.5635373616319669E-3</c:v>
                </c:pt>
                <c:pt idx="2">
                  <c:v>-4.4640530552899271E-3</c:v>
                </c:pt>
                <c:pt idx="3">
                  <c:v>-1.0944233065060074E-3</c:v>
                </c:pt>
                <c:pt idx="4">
                  <c:v>-1.0944233065060074E-3</c:v>
                </c:pt>
                <c:pt idx="5">
                  <c:v>-1.0944233065060074E-3</c:v>
                </c:pt>
                <c:pt idx="6">
                  <c:v>-1.0867124832822455E-3</c:v>
                </c:pt>
                <c:pt idx="7">
                  <c:v>-1.0867124832822455E-3</c:v>
                </c:pt>
                <c:pt idx="8">
                  <c:v>-1.0867124832822455E-3</c:v>
                </c:pt>
                <c:pt idx="9">
                  <c:v>-1.0762336722345692E-3</c:v>
                </c:pt>
                <c:pt idx="10">
                  <c:v>-1.0762336722345692E-3</c:v>
                </c:pt>
                <c:pt idx="11">
                  <c:v>-1.0762336722345692E-3</c:v>
                </c:pt>
                <c:pt idx="12">
                  <c:v>-1.0143493730284806E-3</c:v>
                </c:pt>
                <c:pt idx="13">
                  <c:v>-1.0143493730284806E-3</c:v>
                </c:pt>
                <c:pt idx="14">
                  <c:v>-1.0143493730284806E-3</c:v>
                </c:pt>
                <c:pt idx="15">
                  <c:v>-1.00822025713267E-3</c:v>
                </c:pt>
                <c:pt idx="16">
                  <c:v>-1.00822025713267E-3</c:v>
                </c:pt>
                <c:pt idx="17">
                  <c:v>-1.00822025713267E-3</c:v>
                </c:pt>
                <c:pt idx="18">
                  <c:v>-1.0031785650248257E-3</c:v>
                </c:pt>
                <c:pt idx="19">
                  <c:v>-1.0031785650248257E-3</c:v>
                </c:pt>
                <c:pt idx="20">
                  <c:v>7.075367668623343E-4</c:v>
                </c:pt>
                <c:pt idx="21">
                  <c:v>8.1291801758707929E-4</c:v>
                </c:pt>
                <c:pt idx="22">
                  <c:v>8.50483566625919E-4</c:v>
                </c:pt>
                <c:pt idx="23">
                  <c:v>8.5107670687390065E-4</c:v>
                </c:pt>
                <c:pt idx="24">
                  <c:v>2.1229671119626149E-3</c:v>
                </c:pt>
                <c:pt idx="25">
                  <c:v>2.1945393685524044E-3</c:v>
                </c:pt>
                <c:pt idx="26">
                  <c:v>2.1946382252604011E-3</c:v>
                </c:pt>
                <c:pt idx="27">
                  <c:v>2.196911929544331E-3</c:v>
                </c:pt>
                <c:pt idx="28">
                  <c:v>2.1970107862523281E-3</c:v>
                </c:pt>
                <c:pt idx="29">
                  <c:v>2.1996799173682456E-3</c:v>
                </c:pt>
                <c:pt idx="30">
                  <c:v>2.1997787740762427E-3</c:v>
                </c:pt>
                <c:pt idx="31">
                  <c:v>2.2002730576162269E-3</c:v>
                </c:pt>
                <c:pt idx="32">
                  <c:v>2.2003719143242244E-3</c:v>
                </c:pt>
                <c:pt idx="33">
                  <c:v>2.2026456186081539E-3</c:v>
                </c:pt>
                <c:pt idx="34">
                  <c:v>2.2027444753161506E-3</c:v>
                </c:pt>
                <c:pt idx="35">
                  <c:v>2.2056113198480622E-3</c:v>
                </c:pt>
                <c:pt idx="36">
                  <c:v>2.2057101765560593E-3</c:v>
                </c:pt>
                <c:pt idx="37">
                  <c:v>2.3622003453152257E-3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1-4FF0-87B4-45EF037E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092488"/>
        <c:axId val="1"/>
      </c:scatterChart>
      <c:valAx>
        <c:axId val="764092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092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FD225F1-4E44-831C-6D85-6C79C3B3B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2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/>
  <cols>
    <col min="1" max="1" width="14.42578125" customWidth="1"/>
    <col min="2" max="2" width="3.85546875" customWidth="1"/>
    <col min="3" max="3" width="14.42578125" customWidth="1"/>
    <col min="4" max="4" width="9.42578125" customWidth="1"/>
    <col min="5" max="5" width="13.710937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4.5703125" customWidth="1"/>
  </cols>
  <sheetData>
    <row r="1" spans="1:20" ht="20.25">
      <c r="A1" s="1" t="s">
        <v>36</v>
      </c>
      <c r="T1" s="42"/>
    </row>
    <row r="2" spans="1:20">
      <c r="A2" t="s">
        <v>22</v>
      </c>
      <c r="B2" s="30" t="s">
        <v>37</v>
      </c>
      <c r="C2" s="3"/>
      <c r="D2" s="3"/>
      <c r="T2" s="42"/>
    </row>
    <row r="3" spans="1:20" ht="13.5" thickBot="1">
      <c r="T3" s="42"/>
    </row>
    <row r="4" spans="1:20" ht="14.25" thickTop="1" thickBot="1">
      <c r="A4" s="5" t="s">
        <v>35</v>
      </c>
      <c r="C4" s="8">
        <v>52500.2</v>
      </c>
      <c r="D4" s="9">
        <v>0.90164966000000002</v>
      </c>
    </row>
    <row r="5" spans="1:20">
      <c r="C5" s="27" t="s">
        <v>33</v>
      </c>
    </row>
    <row r="6" spans="1:20">
      <c r="A6" s="5" t="s">
        <v>0</v>
      </c>
    </row>
    <row r="7" spans="1:20">
      <c r="A7" t="s">
        <v>1</v>
      </c>
      <c r="C7">
        <v>52980.779000000002</v>
      </c>
      <c r="D7" s="42" t="s">
        <v>56</v>
      </c>
    </row>
    <row r="8" spans="1:20">
      <c r="A8" t="s">
        <v>2</v>
      </c>
      <c r="C8">
        <v>0.90164949999999999</v>
      </c>
      <c r="D8" s="42" t="s">
        <v>56</v>
      </c>
    </row>
    <row r="9" spans="1:20">
      <c r="A9" s="11" t="s">
        <v>27</v>
      </c>
      <c r="B9" s="12"/>
      <c r="C9" s="13">
        <v>-9.5</v>
      </c>
      <c r="D9" s="12" t="s">
        <v>28</v>
      </c>
      <c r="E9" s="12"/>
    </row>
    <row r="10" spans="1:20" ht="13.5" thickBot="1">
      <c r="A10" s="12"/>
      <c r="B10" s="12"/>
      <c r="C10" s="4" t="s">
        <v>18</v>
      </c>
      <c r="D10" s="4" t="s">
        <v>19</v>
      </c>
      <c r="E10" s="12"/>
    </row>
    <row r="11" spans="1:20">
      <c r="A11" s="12" t="s">
        <v>14</v>
      </c>
      <c r="B11" s="12"/>
      <c r="C11" s="21">
        <f ca="1">INTERCEPT(INDIRECT($G$11):G992,INDIRECT($F$11):F992)</f>
        <v>8.1291801758707929E-4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20">
      <c r="A12" s="12" t="s">
        <v>15</v>
      </c>
      <c r="B12" s="12"/>
      <c r="C12" s="21">
        <f ca="1">SLOPE(INDIRECT($G$11):G992,INDIRECT($F$11):F992)</f>
        <v>1.977134159938931E-7</v>
      </c>
      <c r="D12" s="3"/>
      <c r="E12" s="48" t="s">
        <v>52</v>
      </c>
      <c r="F12" s="49" t="s">
        <v>53</v>
      </c>
    </row>
    <row r="13" spans="1:20">
      <c r="A13" s="12" t="s">
        <v>17</v>
      </c>
      <c r="B13" s="12"/>
      <c r="C13" s="3" t="s">
        <v>12</v>
      </c>
      <c r="E13" s="50" t="s">
        <v>42</v>
      </c>
      <c r="F13" s="51">
        <v>1</v>
      </c>
    </row>
    <row r="14" spans="1:20">
      <c r="A14" s="12"/>
      <c r="B14" s="12"/>
      <c r="C14" s="12"/>
      <c r="E14" s="50" t="s">
        <v>29</v>
      </c>
      <c r="F14" s="52">
        <f ca="1">NOW()+15018.5+$C$9/24</f>
        <v>60518.620575578701</v>
      </c>
    </row>
    <row r="15" spans="1:20">
      <c r="A15" s="14" t="s">
        <v>16</v>
      </c>
      <c r="B15" s="12"/>
      <c r="C15" s="15">
        <f ca="1">(C7+C11)+(C8+C12)*INT(MAX(F21:F3533))</f>
        <v>60046.106844200352</v>
      </c>
      <c r="E15" s="50" t="s">
        <v>43</v>
      </c>
      <c r="F15" s="52">
        <f ca="1">ROUND(2*(F14-$C$7)/$C$8,0)/2+F13</f>
        <v>8361</v>
      </c>
    </row>
    <row r="16" spans="1:20">
      <c r="A16" s="17" t="s">
        <v>3</v>
      </c>
      <c r="B16" s="12"/>
      <c r="C16" s="18">
        <f ca="1">+C8+C12</f>
        <v>0.90164969771341597</v>
      </c>
      <c r="E16" s="50" t="s">
        <v>30</v>
      </c>
      <c r="F16" s="53">
        <f ca="1">ROUND(2*(F14-$C$15)/$C$16,0)/2+F13</f>
        <v>525</v>
      </c>
    </row>
    <row r="17" spans="1:19" ht="13.5" thickBot="1">
      <c r="A17" s="16" t="s">
        <v>26</v>
      </c>
      <c r="B17" s="12"/>
      <c r="C17" s="12">
        <f>COUNT(C21:C2191)</f>
        <v>38</v>
      </c>
      <c r="E17" s="50" t="s">
        <v>54</v>
      </c>
      <c r="F17" s="54">
        <f ca="1">+$C$15+$C$16*F16-15018.5-$C$9/24</f>
        <v>45501.368768833228</v>
      </c>
    </row>
    <row r="18" spans="1:19" ht="14.25" thickTop="1" thickBot="1">
      <c r="A18" s="17" t="s">
        <v>4</v>
      </c>
      <c r="B18" s="12"/>
      <c r="C18" s="19">
        <f ca="1">+C15</f>
        <v>60046.106844200352</v>
      </c>
      <c r="D18" s="20">
        <f ca="1">+C16</f>
        <v>0.90164969771341597</v>
      </c>
      <c r="E18" s="56" t="s">
        <v>55</v>
      </c>
      <c r="F18" s="55">
        <f ca="1">+($C$15+$C$16*$F$16)-($C$16/2)-15018.5-$C$9/24</f>
        <v>45500.917943984372</v>
      </c>
    </row>
    <row r="19" spans="1:19" ht="13.5" thickTop="1">
      <c r="A19" s="24" t="s">
        <v>31</v>
      </c>
      <c r="E19" s="25">
        <v>21</v>
      </c>
    </row>
    <row r="20" spans="1:19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34</v>
      </c>
      <c r="I20" s="7" t="s">
        <v>40</v>
      </c>
      <c r="J20" s="7" t="s">
        <v>49</v>
      </c>
      <c r="K20" s="7" t="s">
        <v>50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S20" s="43" t="s">
        <v>51</v>
      </c>
    </row>
    <row r="21" spans="1:19" ht="12" customHeight="1">
      <c r="A21" s="33" t="s">
        <v>39</v>
      </c>
      <c r="B21" s="34" t="s">
        <v>32</v>
      </c>
      <c r="C21" s="33">
        <v>14260.333999999999</v>
      </c>
      <c r="D21" s="33" t="s">
        <v>40</v>
      </c>
      <c r="E21">
        <f t="shared" ref="E21:E58" si="0">+(C21-C$7)/C$8</f>
        <v>-42944.009839743725</v>
      </c>
      <c r="F21">
        <f t="shared" ref="F21:F58" si="1">ROUND(2*E21,0)/2</f>
        <v>-42944</v>
      </c>
      <c r="G21">
        <f t="shared" ref="G21:G58" si="2">+C21-(C$7+F21*C$8)</f>
        <v>-8.8720000021567103E-3</v>
      </c>
      <c r="I21">
        <f t="shared" ref="I21:I40" si="3">+G21</f>
        <v>-8.8720000021567103E-3</v>
      </c>
      <c r="O21">
        <f t="shared" ref="O21:O58" ca="1" si="4">+C$11+C$12*$F21</f>
        <v>-7.6776869188546664E-3</v>
      </c>
      <c r="Q21" s="40" t="s">
        <v>48</v>
      </c>
    </row>
    <row r="22" spans="1:19" ht="12" customHeight="1">
      <c r="A22" s="33" t="s">
        <v>39</v>
      </c>
      <c r="B22" s="34" t="s">
        <v>32</v>
      </c>
      <c r="C22" s="33">
        <v>23901.674999999999</v>
      </c>
      <c r="D22" s="33" t="s">
        <v>40</v>
      </c>
      <c r="E22">
        <f t="shared" si="0"/>
        <v>-32251.006627298084</v>
      </c>
      <c r="F22">
        <f t="shared" si="1"/>
        <v>-32251</v>
      </c>
      <c r="G22">
        <f t="shared" si="2"/>
        <v>-5.9755000038421713E-3</v>
      </c>
      <c r="I22">
        <f t="shared" si="3"/>
        <v>-5.9755000038421713E-3</v>
      </c>
      <c r="O22">
        <f t="shared" ca="1" si="4"/>
        <v>-5.5635373616319669E-3</v>
      </c>
      <c r="Q22" s="2">
        <f t="shared" ref="Q22:Q58" si="5">+C22-15018.5</f>
        <v>8883.1749999999993</v>
      </c>
    </row>
    <row r="23" spans="1:19" ht="12" customHeight="1">
      <c r="A23" s="33" t="s">
        <v>39</v>
      </c>
      <c r="B23" s="34" t="s">
        <v>32</v>
      </c>
      <c r="C23" s="33">
        <v>28915.756000000001</v>
      </c>
      <c r="D23" s="33" t="s">
        <v>40</v>
      </c>
      <c r="E23">
        <f t="shared" si="0"/>
        <v>-26689.997609936014</v>
      </c>
      <c r="F23">
        <f t="shared" si="1"/>
        <v>-26690</v>
      </c>
      <c r="G23">
        <f t="shared" si="2"/>
        <v>2.1549999983108137E-3</v>
      </c>
      <c r="I23">
        <f t="shared" si="3"/>
        <v>2.1549999983108137E-3</v>
      </c>
      <c r="O23">
        <f t="shared" ca="1" si="4"/>
        <v>-4.4640530552899271E-3</v>
      </c>
      <c r="Q23" s="2">
        <f t="shared" si="5"/>
        <v>13897.256000000001</v>
      </c>
    </row>
    <row r="24" spans="1:19" ht="12" customHeight="1">
      <c r="A24" s="33" t="s">
        <v>39</v>
      </c>
      <c r="B24" s="34" t="s">
        <v>32</v>
      </c>
      <c r="C24" s="33">
        <v>44282.563600000001</v>
      </c>
      <c r="D24" s="33" t="s">
        <v>40</v>
      </c>
      <c r="E24">
        <f t="shared" si="0"/>
        <v>-9647.002965121148</v>
      </c>
      <c r="F24">
        <f t="shared" si="1"/>
        <v>-9647</v>
      </c>
      <c r="G24">
        <f t="shared" si="2"/>
        <v>-2.6734999992186204E-3</v>
      </c>
      <c r="I24">
        <f t="shared" si="3"/>
        <v>-2.6734999992186204E-3</v>
      </c>
      <c r="O24">
        <f t="shared" ca="1" si="4"/>
        <v>-1.0944233065060074E-3</v>
      </c>
      <c r="Q24" s="2">
        <f t="shared" si="5"/>
        <v>29264.063600000001</v>
      </c>
    </row>
    <row r="25" spans="1:19" ht="12" customHeight="1">
      <c r="A25" s="33" t="s">
        <v>39</v>
      </c>
      <c r="B25" s="34" t="s">
        <v>32</v>
      </c>
      <c r="C25" s="33">
        <v>44282.565300000002</v>
      </c>
      <c r="D25" s="33" t="s">
        <v>40</v>
      </c>
      <c r="E25">
        <f t="shared" si="0"/>
        <v>-9647.0010796878396</v>
      </c>
      <c r="F25">
        <f t="shared" si="1"/>
        <v>-9647</v>
      </c>
      <c r="G25">
        <f t="shared" si="2"/>
        <v>-9.734999985084869E-4</v>
      </c>
      <c r="I25">
        <f t="shared" si="3"/>
        <v>-9.734999985084869E-4</v>
      </c>
      <c r="O25">
        <f t="shared" ca="1" si="4"/>
        <v>-1.0944233065060074E-3</v>
      </c>
      <c r="Q25" s="2">
        <f t="shared" si="5"/>
        <v>29264.065300000002</v>
      </c>
    </row>
    <row r="26" spans="1:19" ht="12" customHeight="1">
      <c r="A26" s="33" t="s">
        <v>39</v>
      </c>
      <c r="B26" s="34" t="s">
        <v>32</v>
      </c>
      <c r="C26" s="33">
        <v>44282.565399999999</v>
      </c>
      <c r="D26" s="33" t="s">
        <v>40</v>
      </c>
      <c r="E26">
        <f t="shared" si="0"/>
        <v>-9647.0009687800011</v>
      </c>
      <c r="F26">
        <f t="shared" si="1"/>
        <v>-9647</v>
      </c>
      <c r="G26">
        <f t="shared" si="2"/>
        <v>-8.7350000103469938E-4</v>
      </c>
      <c r="I26">
        <f t="shared" si="3"/>
        <v>-8.7350000103469938E-4</v>
      </c>
      <c r="O26">
        <f t="shared" ca="1" si="4"/>
        <v>-1.0944233065060074E-3</v>
      </c>
      <c r="Q26" s="2">
        <f t="shared" si="5"/>
        <v>29264.065399999999</v>
      </c>
    </row>
    <row r="27" spans="1:19" ht="12" customHeight="1">
      <c r="A27" s="33" t="s">
        <v>39</v>
      </c>
      <c r="B27" s="34" t="s">
        <v>32</v>
      </c>
      <c r="C27" s="33">
        <v>44317.728799999997</v>
      </c>
      <c r="D27" s="33" t="s">
        <v>40</v>
      </c>
      <c r="E27">
        <f t="shared" si="0"/>
        <v>-9608.0020007774692</v>
      </c>
      <c r="F27">
        <f t="shared" si="1"/>
        <v>-9608</v>
      </c>
      <c r="G27">
        <f t="shared" si="2"/>
        <v>-1.8040000068140216E-3</v>
      </c>
      <c r="I27">
        <f t="shared" si="3"/>
        <v>-1.8040000068140216E-3</v>
      </c>
      <c r="O27">
        <f t="shared" ca="1" si="4"/>
        <v>-1.0867124832822455E-3</v>
      </c>
      <c r="Q27" s="2">
        <f t="shared" si="5"/>
        <v>29299.228799999997</v>
      </c>
    </row>
    <row r="28" spans="1:19" ht="12" customHeight="1">
      <c r="A28" s="33" t="s">
        <v>39</v>
      </c>
      <c r="B28" s="34" t="s">
        <v>32</v>
      </c>
      <c r="C28" s="33">
        <v>44317.728999999999</v>
      </c>
      <c r="D28" s="33" t="s">
        <v>40</v>
      </c>
      <c r="E28">
        <f t="shared" si="0"/>
        <v>-9608.0017789617832</v>
      </c>
      <c r="F28">
        <f t="shared" si="1"/>
        <v>-9608</v>
      </c>
      <c r="G28">
        <f t="shared" si="2"/>
        <v>-1.604000004590489E-3</v>
      </c>
      <c r="I28">
        <f t="shared" si="3"/>
        <v>-1.604000004590489E-3</v>
      </c>
      <c r="O28">
        <f t="shared" ca="1" si="4"/>
        <v>-1.0867124832822455E-3</v>
      </c>
      <c r="Q28" s="2">
        <f t="shared" si="5"/>
        <v>29299.228999999999</v>
      </c>
    </row>
    <row r="29" spans="1:19" ht="12" customHeight="1">
      <c r="A29" s="33" t="s">
        <v>39</v>
      </c>
      <c r="B29" s="34" t="s">
        <v>32</v>
      </c>
      <c r="C29" s="33">
        <v>44317.728999999999</v>
      </c>
      <c r="D29" s="33" t="s">
        <v>40</v>
      </c>
      <c r="E29">
        <f t="shared" si="0"/>
        <v>-9608.0017789617832</v>
      </c>
      <c r="F29">
        <f t="shared" si="1"/>
        <v>-9608</v>
      </c>
      <c r="G29">
        <f t="shared" si="2"/>
        <v>-1.604000004590489E-3</v>
      </c>
      <c r="I29">
        <f t="shared" si="3"/>
        <v>-1.604000004590489E-3</v>
      </c>
      <c r="O29">
        <f t="shared" ca="1" si="4"/>
        <v>-1.0867124832822455E-3</v>
      </c>
      <c r="Q29" s="2">
        <f t="shared" si="5"/>
        <v>29299.228999999999</v>
      </c>
    </row>
    <row r="30" spans="1:19" ht="12" customHeight="1">
      <c r="A30" s="33" t="s">
        <v>39</v>
      </c>
      <c r="B30" s="34" t="s">
        <v>32</v>
      </c>
      <c r="C30" s="33">
        <v>44365.515500000001</v>
      </c>
      <c r="D30" s="33" t="s">
        <v>40</v>
      </c>
      <c r="E30">
        <f t="shared" si="0"/>
        <v>-9555.002803195699</v>
      </c>
      <c r="F30">
        <f t="shared" si="1"/>
        <v>-9555</v>
      </c>
      <c r="G30">
        <f t="shared" si="2"/>
        <v>-2.5275000007241033E-3</v>
      </c>
      <c r="I30">
        <f t="shared" si="3"/>
        <v>-2.5275000007241033E-3</v>
      </c>
      <c r="O30">
        <f t="shared" ca="1" si="4"/>
        <v>-1.0762336722345692E-3</v>
      </c>
      <c r="Q30" s="2">
        <f t="shared" si="5"/>
        <v>29347.015500000001</v>
      </c>
    </row>
    <row r="31" spans="1:19" ht="12" customHeight="1">
      <c r="A31" s="33" t="s">
        <v>39</v>
      </c>
      <c r="B31" s="34" t="s">
        <v>32</v>
      </c>
      <c r="C31" s="33">
        <v>44365.515500000001</v>
      </c>
      <c r="D31" s="33" t="s">
        <v>40</v>
      </c>
      <c r="E31">
        <f t="shared" si="0"/>
        <v>-9555.002803195699</v>
      </c>
      <c r="F31">
        <f t="shared" si="1"/>
        <v>-9555</v>
      </c>
      <c r="G31">
        <f t="shared" si="2"/>
        <v>-2.5275000007241033E-3</v>
      </c>
      <c r="I31">
        <f t="shared" si="3"/>
        <v>-2.5275000007241033E-3</v>
      </c>
      <c r="O31">
        <f t="shared" ca="1" si="4"/>
        <v>-1.0762336722345692E-3</v>
      </c>
      <c r="Q31" s="2">
        <f t="shared" si="5"/>
        <v>29347.015500000001</v>
      </c>
    </row>
    <row r="32" spans="1:19" ht="12" customHeight="1">
      <c r="A32" s="33" t="s">
        <v>39</v>
      </c>
      <c r="B32" s="34" t="s">
        <v>32</v>
      </c>
      <c r="C32" s="33">
        <v>44365.515599999999</v>
      </c>
      <c r="D32" s="33" t="s">
        <v>40</v>
      </c>
      <c r="E32">
        <f t="shared" si="0"/>
        <v>-9555.0026922878606</v>
      </c>
      <c r="F32">
        <f t="shared" si="1"/>
        <v>-9555</v>
      </c>
      <c r="G32">
        <f t="shared" si="2"/>
        <v>-2.4275000032503158E-3</v>
      </c>
      <c r="I32">
        <f t="shared" si="3"/>
        <v>-2.4275000032503158E-3</v>
      </c>
      <c r="O32">
        <f t="shared" ca="1" si="4"/>
        <v>-1.0762336722345692E-3</v>
      </c>
      <c r="Q32" s="2">
        <f t="shared" si="5"/>
        <v>29347.015599999999</v>
      </c>
    </row>
    <row r="33" spans="1:20" ht="12" customHeight="1">
      <c r="A33" s="33" t="s">
        <v>39</v>
      </c>
      <c r="B33" s="34" t="s">
        <v>32</v>
      </c>
      <c r="C33" s="33">
        <v>44647.732799999998</v>
      </c>
      <c r="D33" s="33" t="s">
        <v>40</v>
      </c>
      <c r="E33">
        <f t="shared" si="0"/>
        <v>-9242.0016869082774</v>
      </c>
      <c r="F33">
        <f t="shared" si="1"/>
        <v>-9242</v>
      </c>
      <c r="G33">
        <f t="shared" si="2"/>
        <v>-1.5210000055958517E-3</v>
      </c>
      <c r="I33">
        <f t="shared" si="3"/>
        <v>-1.5210000055958517E-3</v>
      </c>
      <c r="O33">
        <f t="shared" ca="1" si="4"/>
        <v>-1.0143493730284806E-3</v>
      </c>
      <c r="Q33" s="2">
        <f t="shared" si="5"/>
        <v>29629.232799999998</v>
      </c>
    </row>
    <row r="34" spans="1:20" ht="12" customHeight="1">
      <c r="A34" s="33" t="s">
        <v>39</v>
      </c>
      <c r="B34" s="34" t="s">
        <v>32</v>
      </c>
      <c r="C34" s="33">
        <v>44647.733</v>
      </c>
      <c r="D34" s="33" t="s">
        <v>40</v>
      </c>
      <c r="E34">
        <f t="shared" si="0"/>
        <v>-9242.0014650925914</v>
      </c>
      <c r="F34">
        <f t="shared" si="1"/>
        <v>-9242</v>
      </c>
      <c r="G34">
        <f t="shared" si="2"/>
        <v>-1.321000003372319E-3</v>
      </c>
      <c r="I34">
        <f t="shared" si="3"/>
        <v>-1.321000003372319E-3</v>
      </c>
      <c r="O34">
        <f t="shared" ca="1" si="4"/>
        <v>-1.0143493730284806E-3</v>
      </c>
      <c r="Q34" s="2">
        <f t="shared" si="5"/>
        <v>29629.233</v>
      </c>
    </row>
    <row r="35" spans="1:20" ht="12" customHeight="1">
      <c r="A35" s="33" t="s">
        <v>39</v>
      </c>
      <c r="B35" s="34" t="s">
        <v>32</v>
      </c>
      <c r="C35" s="33">
        <v>44647.7333</v>
      </c>
      <c r="D35" s="33" t="s">
        <v>40</v>
      </c>
      <c r="E35">
        <f t="shared" si="0"/>
        <v>-9242.0011323690669</v>
      </c>
      <c r="F35">
        <f t="shared" si="1"/>
        <v>-9242</v>
      </c>
      <c r="G35">
        <f t="shared" si="2"/>
        <v>-1.0210000036749989E-3</v>
      </c>
      <c r="I35">
        <f t="shared" si="3"/>
        <v>-1.0210000036749989E-3</v>
      </c>
      <c r="O35">
        <f t="shared" ca="1" si="4"/>
        <v>-1.0143493730284806E-3</v>
      </c>
      <c r="Q35" s="2">
        <f t="shared" si="5"/>
        <v>29629.2333</v>
      </c>
    </row>
    <row r="36" spans="1:20" ht="12" customHeight="1">
      <c r="A36" s="33" t="s">
        <v>39</v>
      </c>
      <c r="B36" s="34" t="s">
        <v>32</v>
      </c>
      <c r="C36" s="33">
        <v>44675.684399999998</v>
      </c>
      <c r="D36" s="33" t="s">
        <v>40</v>
      </c>
      <c r="E36">
        <f t="shared" si="0"/>
        <v>-9211.001170632273</v>
      </c>
      <c r="F36">
        <f t="shared" si="1"/>
        <v>-9211</v>
      </c>
      <c r="G36">
        <f t="shared" si="2"/>
        <v>-1.055500004440546E-3</v>
      </c>
      <c r="I36">
        <f t="shared" si="3"/>
        <v>-1.055500004440546E-3</v>
      </c>
      <c r="O36">
        <f t="shared" ca="1" si="4"/>
        <v>-1.00822025713267E-3</v>
      </c>
      <c r="Q36" s="2">
        <f t="shared" si="5"/>
        <v>29657.184399999998</v>
      </c>
    </row>
    <row r="37" spans="1:20" ht="12" customHeight="1">
      <c r="A37" s="33" t="s">
        <v>39</v>
      </c>
      <c r="B37" s="34" t="s">
        <v>32</v>
      </c>
      <c r="C37" s="33">
        <v>44675.684600000001</v>
      </c>
      <c r="D37" s="33" t="s">
        <v>40</v>
      </c>
      <c r="E37">
        <f t="shared" si="0"/>
        <v>-9211.000948816587</v>
      </c>
      <c r="F37">
        <f t="shared" si="1"/>
        <v>-9211</v>
      </c>
      <c r="G37">
        <f t="shared" si="2"/>
        <v>-8.5550000221701339E-4</v>
      </c>
      <c r="I37">
        <f t="shared" si="3"/>
        <v>-8.5550000221701339E-4</v>
      </c>
      <c r="O37">
        <f t="shared" ca="1" si="4"/>
        <v>-1.00822025713267E-3</v>
      </c>
      <c r="Q37" s="2">
        <f t="shared" si="5"/>
        <v>29657.184600000001</v>
      </c>
    </row>
    <row r="38" spans="1:20" ht="12" customHeight="1">
      <c r="A38" s="33" t="s">
        <v>39</v>
      </c>
      <c r="B38" s="34" t="s">
        <v>32</v>
      </c>
      <c r="C38" s="33">
        <v>44675.684999999998</v>
      </c>
      <c r="D38" s="33" t="s">
        <v>40</v>
      </c>
      <c r="E38">
        <f t="shared" si="0"/>
        <v>-9211.000505185224</v>
      </c>
      <c r="F38">
        <f t="shared" si="1"/>
        <v>-9211</v>
      </c>
      <c r="G38">
        <f t="shared" si="2"/>
        <v>-4.5550000504590571E-4</v>
      </c>
      <c r="I38">
        <f t="shared" si="3"/>
        <v>-4.5550000504590571E-4</v>
      </c>
      <c r="O38">
        <f t="shared" ca="1" si="4"/>
        <v>-1.00822025713267E-3</v>
      </c>
      <c r="Q38" s="2">
        <f t="shared" si="5"/>
        <v>29657.184999999998</v>
      </c>
    </row>
    <row r="39" spans="1:20" ht="12" customHeight="1">
      <c r="A39" s="33" t="s">
        <v>39</v>
      </c>
      <c r="B39" s="34" t="s">
        <v>41</v>
      </c>
      <c r="C39" s="33">
        <v>44698.673300000002</v>
      </c>
      <c r="D39" s="33" t="s">
        <v>40</v>
      </c>
      <c r="E39">
        <f t="shared" si="0"/>
        <v>-9185.504677815492</v>
      </c>
      <c r="F39">
        <f t="shared" si="1"/>
        <v>-9185.5</v>
      </c>
      <c r="G39">
        <f t="shared" si="2"/>
        <v>-4.2177499999525025E-3</v>
      </c>
      <c r="I39">
        <f t="shared" si="3"/>
        <v>-4.2177499999525025E-3</v>
      </c>
      <c r="O39">
        <f t="shared" ca="1" si="4"/>
        <v>-1.0031785650248257E-3</v>
      </c>
      <c r="Q39" s="2">
        <f t="shared" si="5"/>
        <v>29680.173300000002</v>
      </c>
    </row>
    <row r="40" spans="1:20" ht="12" customHeight="1">
      <c r="A40" s="33" t="s">
        <v>39</v>
      </c>
      <c r="B40" s="34" t="s">
        <v>41</v>
      </c>
      <c r="C40" s="33">
        <v>44698.678500000002</v>
      </c>
      <c r="D40" s="33" t="s">
        <v>40</v>
      </c>
      <c r="E40">
        <f t="shared" si="0"/>
        <v>-9185.4989106077264</v>
      </c>
      <c r="F40">
        <f t="shared" si="1"/>
        <v>-9185.5</v>
      </c>
      <c r="G40">
        <f t="shared" si="2"/>
        <v>9.8224999965168536E-4</v>
      </c>
      <c r="I40">
        <f t="shared" si="3"/>
        <v>9.8224999965168536E-4</v>
      </c>
      <c r="O40">
        <f t="shared" ca="1" si="4"/>
        <v>-1.0031785650248257E-3</v>
      </c>
      <c r="Q40" s="2">
        <f t="shared" si="5"/>
        <v>29680.178500000002</v>
      </c>
    </row>
    <row r="41" spans="1:20" ht="12" customHeight="1">
      <c r="A41" s="29" t="s">
        <v>34</v>
      </c>
      <c r="B41" s="28" t="s">
        <v>32</v>
      </c>
      <c r="C41" s="29">
        <v>52500.2</v>
      </c>
      <c r="D41" s="26"/>
      <c r="E41">
        <f t="shared" si="0"/>
        <v>-532.99979648411625</v>
      </c>
      <c r="F41">
        <f t="shared" si="1"/>
        <v>-533</v>
      </c>
      <c r="G41">
        <f t="shared" si="2"/>
        <v>1.8349999299971387E-4</v>
      </c>
      <c r="H41">
        <f>+G41</f>
        <v>1.8349999299971387E-4</v>
      </c>
      <c r="O41">
        <f t="shared" ca="1" si="4"/>
        <v>7.075367668623343E-4</v>
      </c>
      <c r="Q41" s="2">
        <f t="shared" si="5"/>
        <v>37481.699999999997</v>
      </c>
    </row>
    <row r="42" spans="1:20" ht="12" customHeight="1">
      <c r="A42" t="str">
        <f>$D$7</f>
        <v>VSX</v>
      </c>
      <c r="C42" s="45">
        <f>$C$7</f>
        <v>52980.779000000002</v>
      </c>
      <c r="D42" s="45"/>
      <c r="E42">
        <f t="shared" si="0"/>
        <v>0</v>
      </c>
      <c r="F42">
        <f t="shared" si="1"/>
        <v>0</v>
      </c>
      <c r="G42">
        <f t="shared" si="2"/>
        <v>0</v>
      </c>
      <c r="K42">
        <f>+G42</f>
        <v>0</v>
      </c>
      <c r="O42">
        <f t="shared" ca="1" si="4"/>
        <v>8.1291801758707929E-4</v>
      </c>
      <c r="Q42" s="2">
        <f t="shared" si="5"/>
        <v>37962.279000000002</v>
      </c>
    </row>
    <row r="43" spans="1:20" ht="12" customHeight="1">
      <c r="A43" s="26" t="s">
        <v>38</v>
      </c>
      <c r="B43" s="31"/>
      <c r="C43" s="32">
        <v>53152.092700000001</v>
      </c>
      <c r="D43" s="32">
        <v>5.0000000000000001E-4</v>
      </c>
      <c r="E43">
        <f t="shared" si="0"/>
        <v>190.00032717813161</v>
      </c>
      <c r="F43">
        <f t="shared" si="1"/>
        <v>190</v>
      </c>
      <c r="G43">
        <f t="shared" si="2"/>
        <v>2.9499999800464138E-4</v>
      </c>
      <c r="I43">
        <f>+G43</f>
        <v>2.9499999800464138E-4</v>
      </c>
      <c r="O43">
        <f t="shared" ca="1" si="4"/>
        <v>8.50483566625919E-4</v>
      </c>
      <c r="Q43" s="2">
        <f t="shared" si="5"/>
        <v>38133.592700000001</v>
      </c>
    </row>
    <row r="44" spans="1:20" ht="12" customHeight="1">
      <c r="A44" s="26" t="s">
        <v>38</v>
      </c>
      <c r="B44" s="31"/>
      <c r="C44" s="32">
        <v>53154.799599999998</v>
      </c>
      <c r="D44" s="32">
        <v>2.9999999999999997E-4</v>
      </c>
      <c r="E44">
        <f t="shared" si="0"/>
        <v>193.00249154465919</v>
      </c>
      <c r="F44">
        <f t="shared" si="1"/>
        <v>193</v>
      </c>
      <c r="G44">
        <f t="shared" si="2"/>
        <v>2.2464999929070473E-3</v>
      </c>
      <c r="I44">
        <f>+G44</f>
        <v>2.2464999929070473E-3</v>
      </c>
      <c r="O44">
        <f t="shared" ca="1" si="4"/>
        <v>8.5107670687390065E-4</v>
      </c>
      <c r="Q44" s="2">
        <f t="shared" si="5"/>
        <v>38136.299599999998</v>
      </c>
    </row>
    <row r="45" spans="1:20" ht="12" customHeight="1">
      <c r="A45" s="35" t="s">
        <v>44</v>
      </c>
      <c r="B45" s="36" t="s">
        <v>41</v>
      </c>
      <c r="C45" s="31">
        <v>58955.110840000001</v>
      </c>
      <c r="D45" s="31">
        <v>7.2000000000000005E-4</v>
      </c>
      <c r="E45">
        <f t="shared" si="0"/>
        <v>6626.0024987536717</v>
      </c>
      <c r="F45">
        <f t="shared" si="1"/>
        <v>6626</v>
      </c>
      <c r="G45">
        <f t="shared" si="2"/>
        <v>2.2529999987455085E-3</v>
      </c>
      <c r="K45">
        <f>+G45</f>
        <v>2.2529999987455085E-3</v>
      </c>
      <c r="O45">
        <f t="shared" ca="1" si="4"/>
        <v>2.1229671119626149E-3</v>
      </c>
      <c r="Q45" s="2">
        <f t="shared" si="5"/>
        <v>43936.610840000001</v>
      </c>
    </row>
    <row r="46" spans="1:20" ht="12" customHeight="1">
      <c r="A46" s="37" t="s">
        <v>47</v>
      </c>
      <c r="B46" s="39" t="s">
        <v>32</v>
      </c>
      <c r="C46" s="46">
        <v>59281.508186404593</v>
      </c>
      <c r="D46" s="46">
        <v>2.1100000000000001E-4</v>
      </c>
      <c r="E46">
        <f t="shared" si="0"/>
        <v>6988.0027509631973</v>
      </c>
      <c r="F46">
        <f t="shared" si="1"/>
        <v>6988</v>
      </c>
      <c r="G46">
        <f t="shared" si="2"/>
        <v>2.4804045897326432E-3</v>
      </c>
      <c r="J46">
        <f t="shared" ref="J46:J57" si="6">+G46</f>
        <v>2.4804045897326432E-3</v>
      </c>
      <c r="O46">
        <f t="shared" ca="1" si="4"/>
        <v>2.1945393685524044E-3</v>
      </c>
      <c r="Q46" s="2">
        <f t="shared" si="5"/>
        <v>44263.008186404593</v>
      </c>
      <c r="T46" s="41" t="s">
        <v>45</v>
      </c>
    </row>
    <row r="47" spans="1:20" ht="12" customHeight="1">
      <c r="A47" s="37" t="s">
        <v>47</v>
      </c>
      <c r="B47" s="39" t="s">
        <v>41</v>
      </c>
      <c r="C47" s="46">
        <v>59281.959186377004</v>
      </c>
      <c r="D47" s="46">
        <v>2.52E-4</v>
      </c>
      <c r="E47">
        <f t="shared" si="0"/>
        <v>6988.5029452985909</v>
      </c>
      <c r="F47">
        <f t="shared" si="1"/>
        <v>6988.5</v>
      </c>
      <c r="G47">
        <f t="shared" si="2"/>
        <v>2.6556270022410899E-3</v>
      </c>
      <c r="J47">
        <f t="shared" si="6"/>
        <v>2.6556270022410899E-3</v>
      </c>
      <c r="O47">
        <f t="shared" ca="1" si="4"/>
        <v>2.1946382252604011E-3</v>
      </c>
      <c r="Q47" s="2">
        <f t="shared" si="5"/>
        <v>44263.459186377004</v>
      </c>
      <c r="T47" s="41" t="s">
        <v>45</v>
      </c>
    </row>
    <row r="48" spans="1:20" ht="12" customHeight="1">
      <c r="A48" s="37" t="s">
        <v>47</v>
      </c>
      <c r="B48" s="39" t="s">
        <v>32</v>
      </c>
      <c r="C48" s="46">
        <v>59292.327785992529</v>
      </c>
      <c r="D48" s="46">
        <v>5.5699999999999999E-4</v>
      </c>
      <c r="E48">
        <f t="shared" si="0"/>
        <v>7000.0025353449728</v>
      </c>
      <c r="F48">
        <f t="shared" si="1"/>
        <v>7000</v>
      </c>
      <c r="G48">
        <f t="shared" si="2"/>
        <v>2.2859925229568034E-3</v>
      </c>
      <c r="J48">
        <f t="shared" si="6"/>
        <v>2.2859925229568034E-3</v>
      </c>
      <c r="O48">
        <f t="shared" ca="1" si="4"/>
        <v>2.196911929544331E-3</v>
      </c>
      <c r="Q48" s="2">
        <f t="shared" si="5"/>
        <v>44273.827785992529</v>
      </c>
      <c r="T48" s="41" t="s">
        <v>45</v>
      </c>
    </row>
    <row r="49" spans="1:20" ht="12" customHeight="1">
      <c r="A49" s="37" t="s">
        <v>47</v>
      </c>
      <c r="B49" s="39" t="s">
        <v>41</v>
      </c>
      <c r="C49" s="46">
        <v>59292.778735980392</v>
      </c>
      <c r="D49" s="46">
        <v>3.2899999999999997E-4</v>
      </c>
      <c r="E49">
        <f t="shared" si="0"/>
        <v>7000.502674243583</v>
      </c>
      <c r="F49">
        <f t="shared" si="1"/>
        <v>7000.5</v>
      </c>
      <c r="G49">
        <f t="shared" si="2"/>
        <v>2.4112303872243501E-3</v>
      </c>
      <c r="J49">
        <f t="shared" si="6"/>
        <v>2.4112303872243501E-3</v>
      </c>
      <c r="O49">
        <f t="shared" ca="1" si="4"/>
        <v>2.1970107862523281E-3</v>
      </c>
      <c r="Q49" s="2">
        <f t="shared" si="5"/>
        <v>44274.278735980392</v>
      </c>
      <c r="T49" s="41" t="s">
        <v>45</v>
      </c>
    </row>
    <row r="50" spans="1:20" ht="12" customHeight="1">
      <c r="A50" s="37" t="s">
        <v>47</v>
      </c>
      <c r="B50" s="39" t="s">
        <v>32</v>
      </c>
      <c r="C50" s="46">
        <v>59304.951055734884</v>
      </c>
      <c r="D50" s="46">
        <v>2.5999999999999998E-4</v>
      </c>
      <c r="E50">
        <f t="shared" si="0"/>
        <v>7014.0027313661039</v>
      </c>
      <c r="F50">
        <f t="shared" si="1"/>
        <v>7014</v>
      </c>
      <c r="G50">
        <f t="shared" si="2"/>
        <v>2.4627348830108531E-3</v>
      </c>
      <c r="J50">
        <f t="shared" si="6"/>
        <v>2.4627348830108531E-3</v>
      </c>
      <c r="O50">
        <f t="shared" ca="1" si="4"/>
        <v>2.1996799173682456E-3</v>
      </c>
      <c r="Q50" s="2">
        <f t="shared" si="5"/>
        <v>44286.451055734884</v>
      </c>
      <c r="T50" s="41" t="s">
        <v>45</v>
      </c>
    </row>
    <row r="51" spans="1:20" ht="12" customHeight="1">
      <c r="A51" s="37" t="s">
        <v>47</v>
      </c>
      <c r="B51" s="39" t="s">
        <v>41</v>
      </c>
      <c r="C51" s="46">
        <v>59305.402055716142</v>
      </c>
      <c r="D51" s="46">
        <v>6.7699999999999998E-4</v>
      </c>
      <c r="E51">
        <f t="shared" si="0"/>
        <v>7014.5029257113101</v>
      </c>
      <c r="F51">
        <f t="shared" si="1"/>
        <v>7014.5</v>
      </c>
      <c r="G51">
        <f t="shared" si="2"/>
        <v>2.6379661430837587E-3</v>
      </c>
      <c r="J51">
        <f t="shared" si="6"/>
        <v>2.6379661430837587E-3</v>
      </c>
      <c r="O51">
        <f t="shared" ca="1" si="4"/>
        <v>2.1997787740762427E-3</v>
      </c>
      <c r="Q51" s="2">
        <f t="shared" si="5"/>
        <v>44286.902055716142</v>
      </c>
      <c r="T51" s="41" t="s">
        <v>45</v>
      </c>
    </row>
    <row r="52" spans="1:20" ht="12" customHeight="1">
      <c r="A52" s="37" t="s">
        <v>47</v>
      </c>
      <c r="B52" s="39" t="s">
        <v>32</v>
      </c>
      <c r="C52" s="46">
        <v>59307.655945621431</v>
      </c>
      <c r="D52" s="46">
        <v>4.2499999999999998E-4</v>
      </c>
      <c r="E52">
        <f t="shared" si="0"/>
        <v>7017.002666359188</v>
      </c>
      <c r="F52">
        <f t="shared" si="1"/>
        <v>7017</v>
      </c>
      <c r="G52">
        <f t="shared" si="2"/>
        <v>2.4041214273893274E-3</v>
      </c>
      <c r="J52">
        <f t="shared" si="6"/>
        <v>2.4041214273893274E-3</v>
      </c>
      <c r="O52">
        <f t="shared" ca="1" si="4"/>
        <v>2.2002730576162269E-3</v>
      </c>
      <c r="Q52" s="2">
        <f t="shared" si="5"/>
        <v>44289.155945621431</v>
      </c>
      <c r="T52" s="41" t="s">
        <v>45</v>
      </c>
    </row>
    <row r="53" spans="1:20" ht="12" customHeight="1">
      <c r="A53" s="37" t="s">
        <v>47</v>
      </c>
      <c r="B53" s="39" t="s">
        <v>41</v>
      </c>
      <c r="C53" s="46">
        <v>59308.106255605351</v>
      </c>
      <c r="D53" s="46">
        <v>2.2800000000000001E-4</v>
      </c>
      <c r="E53">
        <f t="shared" si="0"/>
        <v>7017.5020954432393</v>
      </c>
      <c r="F53">
        <f t="shared" si="1"/>
        <v>7017.5</v>
      </c>
      <c r="G53">
        <f t="shared" si="2"/>
        <v>1.8893553497036919E-3</v>
      </c>
      <c r="J53">
        <f t="shared" si="6"/>
        <v>1.8893553497036919E-3</v>
      </c>
      <c r="O53">
        <f t="shared" ca="1" si="4"/>
        <v>2.2003719143242244E-3</v>
      </c>
      <c r="Q53" s="2">
        <f t="shared" si="5"/>
        <v>44289.606255605351</v>
      </c>
      <c r="T53" s="41" t="s">
        <v>45</v>
      </c>
    </row>
    <row r="54" spans="1:20" ht="12" customHeight="1">
      <c r="A54" s="37" t="s">
        <v>47</v>
      </c>
      <c r="B54" s="39" t="s">
        <v>32</v>
      </c>
      <c r="C54" s="46">
        <v>59318.475845187437</v>
      </c>
      <c r="D54" s="46">
        <v>3.8699999999999997E-4</v>
      </c>
      <c r="E54">
        <f t="shared" si="0"/>
        <v>7029.0027834401662</v>
      </c>
      <c r="F54">
        <f t="shared" si="1"/>
        <v>7029</v>
      </c>
      <c r="G54">
        <f t="shared" si="2"/>
        <v>2.5096874305745587E-3</v>
      </c>
      <c r="J54">
        <f t="shared" si="6"/>
        <v>2.5096874305745587E-3</v>
      </c>
      <c r="O54">
        <f t="shared" ca="1" si="4"/>
        <v>2.2026456186081539E-3</v>
      </c>
      <c r="Q54" s="2">
        <f t="shared" si="5"/>
        <v>44299.975845187437</v>
      </c>
      <c r="T54" s="41" t="s">
        <v>45</v>
      </c>
    </row>
    <row r="55" spans="1:20" ht="12" customHeight="1">
      <c r="A55" s="37" t="s">
        <v>47</v>
      </c>
      <c r="B55" s="39" t="s">
        <v>41</v>
      </c>
      <c r="C55" s="46">
        <v>59318.927025176585</v>
      </c>
      <c r="D55" s="46">
        <v>3.1000000000000001E-5</v>
      </c>
      <c r="E55">
        <f t="shared" si="0"/>
        <v>7029.5031774282388</v>
      </c>
      <c r="F55">
        <f t="shared" si="1"/>
        <v>7029.5</v>
      </c>
      <c r="G55">
        <f t="shared" si="2"/>
        <v>2.8649265805142932E-3</v>
      </c>
      <c r="J55">
        <f t="shared" si="6"/>
        <v>2.8649265805142932E-3</v>
      </c>
      <c r="O55">
        <f t="shared" ca="1" si="4"/>
        <v>2.2027444753161506E-3</v>
      </c>
      <c r="Q55" s="2">
        <f t="shared" si="5"/>
        <v>44300.427025176585</v>
      </c>
      <c r="T55" s="41" t="s">
        <v>45</v>
      </c>
    </row>
    <row r="56" spans="1:20" ht="12" customHeight="1">
      <c r="A56" s="37" t="s">
        <v>47</v>
      </c>
      <c r="B56" s="39" t="s">
        <v>32</v>
      </c>
      <c r="C56" s="46">
        <v>59332.000494928565</v>
      </c>
      <c r="D56" s="46">
        <v>2.72E-4</v>
      </c>
      <c r="E56">
        <f t="shared" si="0"/>
        <v>7044.0026805633042</v>
      </c>
      <c r="F56">
        <f t="shared" si="1"/>
        <v>7044</v>
      </c>
      <c r="G56">
        <f t="shared" si="2"/>
        <v>2.4169285607058555E-3</v>
      </c>
      <c r="J56">
        <f t="shared" si="6"/>
        <v>2.4169285607058555E-3</v>
      </c>
      <c r="O56">
        <f t="shared" ca="1" si="4"/>
        <v>2.2056113198480622E-3</v>
      </c>
      <c r="Q56" s="2">
        <f t="shared" si="5"/>
        <v>44313.500494928565</v>
      </c>
      <c r="T56" s="41" t="s">
        <v>45</v>
      </c>
    </row>
    <row r="57" spans="1:20" ht="12" customHeight="1">
      <c r="A57" s="37" t="s">
        <v>47</v>
      </c>
      <c r="B57" s="39" t="s">
        <v>41</v>
      </c>
      <c r="C57" s="46">
        <v>59332.451564921532</v>
      </c>
      <c r="D57" s="46">
        <v>1.64E-4</v>
      </c>
      <c r="E57">
        <f t="shared" si="0"/>
        <v>7044.5029525569853</v>
      </c>
      <c r="F57">
        <f t="shared" si="1"/>
        <v>7044.5</v>
      </c>
      <c r="G57">
        <f t="shared" si="2"/>
        <v>2.6621715296641923E-3</v>
      </c>
      <c r="J57">
        <f t="shared" si="6"/>
        <v>2.6621715296641923E-3</v>
      </c>
      <c r="O57">
        <f t="shared" ca="1" si="4"/>
        <v>2.2057101765560593E-3</v>
      </c>
      <c r="Q57" s="2">
        <f t="shared" si="5"/>
        <v>44313.951564921532</v>
      </c>
      <c r="T57" s="41" t="s">
        <v>45</v>
      </c>
    </row>
    <row r="58" spans="1:20" ht="12" customHeight="1">
      <c r="A58" s="37" t="s">
        <v>46</v>
      </c>
      <c r="B58" s="38" t="s">
        <v>32</v>
      </c>
      <c r="C58" s="44">
        <v>60046.107551000001</v>
      </c>
      <c r="D58" s="47">
        <v>1.0870000000000001E-3</v>
      </c>
      <c r="E58">
        <f t="shared" si="0"/>
        <v>7836.0034037616597</v>
      </c>
      <c r="F58">
        <f t="shared" si="1"/>
        <v>7836</v>
      </c>
      <c r="G58">
        <f t="shared" si="2"/>
        <v>3.0689999985042959E-3</v>
      </c>
      <c r="K58">
        <f>+G58</f>
        <v>3.0689999985042959E-3</v>
      </c>
      <c r="O58">
        <f t="shared" ca="1" si="4"/>
        <v>2.3622003453152257E-3</v>
      </c>
      <c r="Q58" s="2">
        <f t="shared" si="5"/>
        <v>45027.607551000001</v>
      </c>
      <c r="T58" s="41" t="s">
        <v>45</v>
      </c>
    </row>
    <row r="59" spans="1:20" ht="12" customHeight="1">
      <c r="C59" s="10"/>
      <c r="D59" s="10"/>
    </row>
    <row r="60" spans="1:20" ht="12" customHeight="1">
      <c r="C60" s="10"/>
      <c r="D60" s="10"/>
    </row>
    <row r="61" spans="1:20" ht="12" customHeight="1">
      <c r="C61" s="10"/>
      <c r="D61" s="10"/>
    </row>
    <row r="62" spans="1:20" ht="12" customHeight="1">
      <c r="C62" s="10"/>
      <c r="D62" s="10"/>
    </row>
    <row r="63" spans="1:20">
      <c r="C63" s="10"/>
      <c r="D63" s="10"/>
    </row>
    <row r="64" spans="1:20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sortState xmlns:xlrd2="http://schemas.microsoft.com/office/spreadsheetml/2017/richdata2" ref="A21:V62">
    <sortCondition ref="C21:C6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2024-07-27T02:53:37Z</dcterms:modified>
</cp:coreProperties>
</file>