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FBBDDE-5DC6-42DE-9D43-4B225E70EA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Sheet1" sheetId="3" r:id="rId2"/>
    <sheet name="Graphs 1" sheetId="2" r:id="rId3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Q22" i="1"/>
  <c r="Q23" i="1"/>
  <c r="Q24" i="1"/>
  <c r="Q25" i="1"/>
  <c r="Q26" i="1"/>
  <c r="Q27" i="1"/>
  <c r="Q28" i="1"/>
  <c r="Q29" i="1"/>
  <c r="Q30" i="1"/>
  <c r="C21" i="1"/>
  <c r="C13" i="1"/>
  <c r="E21" i="1"/>
  <c r="F21" i="1"/>
  <c r="F12" i="1"/>
  <c r="F13" i="1" s="1"/>
  <c r="D14" i="1"/>
  <c r="D13" i="1"/>
  <c r="C14" i="1"/>
  <c r="C17" i="1"/>
  <c r="Q21" i="1"/>
  <c r="R25" i="1"/>
  <c r="I25" i="1"/>
  <c r="I24" i="1"/>
  <c r="S24" i="1"/>
  <c r="I30" i="1"/>
  <c r="S30" i="1"/>
  <c r="I22" i="1"/>
  <c r="S22" i="1"/>
  <c r="S29" i="1"/>
  <c r="I29" i="1"/>
  <c r="S27" i="1"/>
  <c r="I27" i="1"/>
  <c r="I26" i="1"/>
  <c r="R26" i="1"/>
  <c r="G21" i="1"/>
  <c r="R23" i="1"/>
  <c r="I23" i="1"/>
  <c r="I28" i="1"/>
  <c r="R28" i="1"/>
  <c r="S19" i="1"/>
  <c r="E19" i="1"/>
  <c r="R21" i="1"/>
  <c r="H21" i="1"/>
  <c r="R19" i="1"/>
  <c r="E18" i="1"/>
  <c r="C12" i="1"/>
  <c r="D11" i="1"/>
  <c r="D12" i="1"/>
  <c r="C16" i="1" l="1"/>
  <c r="D18" i="1" s="1"/>
  <c r="P30" i="1"/>
  <c r="P21" i="1"/>
  <c r="D15" i="1"/>
  <c r="P23" i="1"/>
  <c r="P26" i="1"/>
  <c r="P24" i="1"/>
  <c r="P22" i="1"/>
  <c r="P25" i="1"/>
  <c r="P27" i="1"/>
  <c r="P29" i="1"/>
  <c r="P28" i="1"/>
  <c r="D16" i="1"/>
  <c r="D19" i="1" s="1"/>
  <c r="C11" i="1"/>
  <c r="C19" i="1" l="1"/>
  <c r="O26" i="1"/>
  <c r="O29" i="1"/>
  <c r="O28" i="1"/>
  <c r="O30" i="1"/>
  <c r="C15" i="1"/>
  <c r="O22" i="1"/>
  <c r="O24" i="1"/>
  <c r="O21" i="1"/>
  <c r="O25" i="1"/>
  <c r="O27" i="1"/>
  <c r="O23" i="1"/>
  <c r="C18" i="1" l="1"/>
  <c r="F14" i="1"/>
  <c r="F16" i="1" s="1"/>
  <c r="F15" i="1" l="1"/>
</calcChain>
</file>

<file path=xl/sharedStrings.xml><?xml version="1.0" encoding="utf-8"?>
<sst xmlns="http://schemas.openxmlformats.org/spreadsheetml/2006/main" count="80" uniqueCount="50">
  <si>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</si>
  <si>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</si>
  <si>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</si>
  <si>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</si>
  <si>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</si>
  <si>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</si>
  <si>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</si>
  <si>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</si>
  <si>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</si>
  <si>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</si>
  <si>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</si>
  <si>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</si>
  <si>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</si>
  <si>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</si>
  <si>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</si>
  <si>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</si>
  <si>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</si>
  <si>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</si>
  <si>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</si>
  <si>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</si>
  <si>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</si>
  <si>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</si>
  <si>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</si>
  <si>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</si>
  <si>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</si>
  <si>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</si>
  <si>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</si>
  <si>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</si>
  <si>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</si>
  <si>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</si>
  <si>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</si>
  <si>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</si>
  <si>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</si>
  <si>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</si>
  <si>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</si>
  <si>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</si>
  <si>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V0493 Car / HD 86619</t>
  </si>
  <si>
    <t>EA</t>
  </si>
  <si>
    <t>not avail.</t>
  </si>
  <si>
    <t>VSX</t>
  </si>
  <si>
    <t>IBVS 5631</t>
  </si>
  <si>
    <t>II</t>
  </si>
  <si>
    <t>I</t>
  </si>
  <si>
    <t>IBVS</t>
  </si>
  <si>
    <t>My time zone</t>
  </si>
  <si>
    <t>CCD</t>
  </si>
  <si>
    <t>Mag</t>
  </si>
  <si>
    <t>8.87-9.22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</si>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</sst>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top"/>
    </xf>
    <xf numFmtId="0" fontId="16" fillId="0" borderId="8" xfId="0" applyFont="1" applyBorder="1" applyAlignment="1"/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/>
    </xf>
    <xf numFmtId="22" fontId="18" fillId="0" borderId="10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Car - O-C Diagr.</a:t>
            </a:r>
          </a:p>
        </c:rich>
      </c:tx>
      <c:layout>
        <c:manualLayout>
          <c:xMode val="edge"/>
          <c:yMode val="edge"/>
          <c:x val="0.3645161290322580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4193548387096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6D-439C-89CC-FB0F40D9174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0.39928499999223277</c:v>
                </c:pt>
                <c:pt idx="2">
                  <c:v>-1.8440000007103663E-2</c:v>
                </c:pt>
                <c:pt idx="3">
                  <c:v>0.4253749999916181</c:v>
                </c:pt>
                <c:pt idx="4">
                  <c:v>-6.260000001930166E-3</c:v>
                </c:pt>
                <c:pt idx="5">
                  <c:v>-1.7580000007001217E-2</c:v>
                </c:pt>
                <c:pt idx="6">
                  <c:v>0.39155499999469612</c:v>
                </c:pt>
                <c:pt idx="7">
                  <c:v>-4.0320000000065193E-2</c:v>
                </c:pt>
                <c:pt idx="8">
                  <c:v>0.33053499999368796</c:v>
                </c:pt>
                <c:pt idx="9">
                  <c:v>0.3652250000013737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6D-439C-89CC-FB0F40D9174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6D-439C-89CC-FB0F40D9174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6D-439C-89CC-FB0F40D9174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6D-439C-89CC-FB0F40D9174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6D-439C-89CC-FB0F40D9174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6D-439C-89CC-FB0F40D9174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-5.9606500332895704E-3</c:v>
                </c:pt>
                <c:pt idx="1">
                  <c:v>-6.0114161389142363E-3</c:v>
                </c:pt>
                <c:pt idx="2">
                  <c:v>-6.7729077232842223E-3</c:v>
                </c:pt>
                <c:pt idx="3">
                  <c:v>-9.7681079551395038E-3</c:v>
                </c:pt>
                <c:pt idx="4">
                  <c:v>-1.4286291355734755E-2</c:v>
                </c:pt>
                <c:pt idx="5">
                  <c:v>-1.6723064425718713E-2</c:v>
                </c:pt>
                <c:pt idx="6">
                  <c:v>-2.743471271252319E-2</c:v>
                </c:pt>
                <c:pt idx="7">
                  <c:v>-3.885708647807299E-2</c:v>
                </c:pt>
                <c:pt idx="8">
                  <c:v>-0.13038837491934538</c:v>
                </c:pt>
                <c:pt idx="9">
                  <c:v>-0.132114422510584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5-4447-8D8E-1A07E3F586FF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pPr>
              <a:noFill/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0.40976821109026673</c:v>
                </c:pt>
                <c:pt idx="1">
                  <c:v>0.40974302874335272</c:v>
                </c:pt>
                <c:pt idx="2">
                  <c:v>0.40936529353964235</c:v>
                </c:pt>
                <c:pt idx="3">
                  <c:v>0.40787953507171487</c:v>
                </c:pt>
                <c:pt idx="4">
                  <c:v>0.40563830619636665</c:v>
                </c:pt>
                <c:pt idx="5">
                  <c:v>0.40442955354449345</c:v>
                </c:pt>
                <c:pt idx="6">
                  <c:v>0.39911607834563423</c:v>
                </c:pt>
                <c:pt idx="7">
                  <c:v>0.39345005028997859</c:v>
                </c:pt>
                <c:pt idx="8">
                  <c:v>0.3480462788039918</c:v>
                </c:pt>
                <c:pt idx="9">
                  <c:v>0.34719007900891496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5-4447-8D8E-1A07E3F5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0856"/>
        <c:axId val="1"/>
      </c:scatterChart>
      <c:valAx>
        <c:axId val="395990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0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64193554066611236"/>
          <c:h val="5.7450227258178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Ca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2">
                  <c:v>-1.8440000007103663E-2</c:v>
                </c:pt>
                <c:pt idx="4">
                  <c:v>-6.260000001930166E-3</c:v>
                </c:pt>
                <c:pt idx="5">
                  <c:v>-1.7580000007001217E-2</c:v>
                </c:pt>
                <c:pt idx="7">
                  <c:v>-4.0320000000065193E-2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C-4862-985B-9337D7E1AA9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-5.9606500332895704E-3</c:v>
                </c:pt>
                <c:pt idx="1">
                  <c:v>-6.0114161389142363E-3</c:v>
                </c:pt>
                <c:pt idx="2">
                  <c:v>-6.7729077232842223E-3</c:v>
                </c:pt>
                <c:pt idx="3">
                  <c:v>-9.7681079551395038E-3</c:v>
                </c:pt>
                <c:pt idx="4">
                  <c:v>-1.4286291355734755E-2</c:v>
                </c:pt>
                <c:pt idx="5">
                  <c:v>-1.6723064425718713E-2</c:v>
                </c:pt>
                <c:pt idx="6">
                  <c:v>-2.743471271252319E-2</c:v>
                </c:pt>
                <c:pt idx="7">
                  <c:v>-3.885708647807299E-2</c:v>
                </c:pt>
                <c:pt idx="8">
                  <c:v>-0.13038837491934538</c:v>
                </c:pt>
                <c:pt idx="9">
                  <c:v>-0.132114422510584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C-4862-985B-9337D7E1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4456"/>
        <c:axId val="1"/>
      </c:scatterChart>
      <c:valAx>
        <c:axId val="395994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V0493 Ca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0.39928499999223277</c:v>
                </c:pt>
                <c:pt idx="3">
                  <c:v>0.4253749999916181</c:v>
                </c:pt>
                <c:pt idx="6">
                  <c:v>0.39155499999469612</c:v>
                </c:pt>
                <c:pt idx="8">
                  <c:v>0.33053499999368796</c:v>
                </c:pt>
                <c:pt idx="9">
                  <c:v>0.3652250000013737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67-4516-8443-7F47720AF1F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0.5</c:v>
                </c:pt>
                <c:pt idx="2">
                  <c:v>8</c:v>
                </c:pt>
                <c:pt idx="3">
                  <c:v>37.5</c:v>
                </c:pt>
                <c:pt idx="4">
                  <c:v>82</c:v>
                </c:pt>
                <c:pt idx="5">
                  <c:v>106</c:v>
                </c:pt>
                <c:pt idx="6">
                  <c:v>211.5</c:v>
                </c:pt>
                <c:pt idx="7">
                  <c:v>324</c:v>
                </c:pt>
                <c:pt idx="8">
                  <c:v>1225.5</c:v>
                </c:pt>
                <c:pt idx="9">
                  <c:v>1242.5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0.40976821109026673</c:v>
                </c:pt>
                <c:pt idx="1">
                  <c:v>0.40974302874335272</c:v>
                </c:pt>
                <c:pt idx="2">
                  <c:v>0.40936529353964235</c:v>
                </c:pt>
                <c:pt idx="3">
                  <c:v>0.40787953507171487</c:v>
                </c:pt>
                <c:pt idx="4">
                  <c:v>0.40563830619636665</c:v>
                </c:pt>
                <c:pt idx="5">
                  <c:v>0.40442955354449345</c:v>
                </c:pt>
                <c:pt idx="6">
                  <c:v>0.39911607834563423</c:v>
                </c:pt>
                <c:pt idx="7">
                  <c:v>0.39345005028997859</c:v>
                </c:pt>
                <c:pt idx="8">
                  <c:v>0.3480462788039918</c:v>
                </c:pt>
                <c:pt idx="9">
                  <c:v>0.34719007900891496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67-4516-8443-7F47720A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2656"/>
        <c:axId val="1"/>
      </c:scatterChart>
      <c:valAx>
        <c:axId val="39599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0</xdr:row>
      <xdr:rowOff>38101</xdr:rowOff>
    </xdr:from>
    <xdr:to>
      <xdr:col>19</xdr:col>
      <xdr:colOff>171449</xdr:colOff>
      <xdr:row>18</xdr:row>
      <xdr:rowOff>76201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DA5126C-A648-54D6-DE4E-0220A4EED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123824</xdr:rowOff>
    </xdr:from>
    <xdr:to>
      <xdr:col>12</xdr:col>
      <xdr:colOff>266700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13693-03FB-C750-1E03-619DE99A75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209549</xdr:colOff>
      <xdr:row>21</xdr:row>
      <xdr:rowOff>76200</xdr:rowOff>
    </xdr:from>
    <xdr:to>
      <xdr:col>12</xdr:col>
      <xdr:colOff>238124</xdr:colOff>
      <xdr:row>40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A8BBD88-5D2E-AB7D-9C60-7F291900C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4" width="11.85546875" customWidth="1"/>
    <col min="5" max="5" width="11.140625" customWidth="1"/>
    <col min="6" max="6" width="16.42578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16</v>
      </c>
      <c r="B2" t="s">
        <v>37</v>
      </c>
      <c r="C2" s="10"/>
    </row>
    <row r="3" spans="1:6" ht="13.5" thickBot="1" x14ac:dyDescent="0.25">
      <c r="C3" s="9"/>
    </row>
    <row r="4" spans="1:6" ht="14.25" thickTop="1" thickBot="1" x14ac:dyDescent="0.25">
      <c r="A4" s="6" t="s">
        <v>0</v>
      </c>
      <c r="C4" s="25" t="s">
        <v>38</v>
      </c>
      <c r="D4" s="26" t="s">
        <v>38</v>
      </c>
    </row>
    <row r="5" spans="1:6" ht="13.5" thickTop="1" x14ac:dyDescent="0.2">
      <c r="A5" t="s">
        <v>44</v>
      </c>
      <c r="C5" s="30">
        <v>-9.5</v>
      </c>
    </row>
    <row r="6" spans="1:6" x14ac:dyDescent="0.2">
      <c r="A6" s="6" t="s">
        <v>1</v>
      </c>
    </row>
    <row r="7" spans="1:6" x14ac:dyDescent="0.2">
      <c r="A7" t="s">
        <v>2</v>
      </c>
      <c r="C7" s="31">
        <v>47945.724000000002</v>
      </c>
      <c r="D7" s="27" t="s">
        <v>39</v>
      </c>
    </row>
    <row r="8" spans="1:6" x14ac:dyDescent="0.2">
      <c r="A8" t="s">
        <v>3</v>
      </c>
      <c r="C8" s="31">
        <v>3.2294299999999998</v>
      </c>
      <c r="D8" s="27" t="s">
        <v>39</v>
      </c>
    </row>
    <row r="9" spans="1:6" x14ac:dyDescent="0.2">
      <c r="A9" s="17" t="s">
        <v>29</v>
      </c>
      <c r="B9" s="17"/>
      <c r="C9" s="18">
        <v>21</v>
      </c>
      <c r="D9" s="18">
        <v>21</v>
      </c>
    </row>
    <row r="10" spans="1:6" ht="13.5" thickBot="1" x14ac:dyDescent="0.25">
      <c r="A10" s="19"/>
      <c r="B10" s="19"/>
      <c r="C10" s="5" t="s">
        <v>18</v>
      </c>
      <c r="D10" s="5" t="s">
        <v>19</v>
      </c>
      <c r="E10" s="32" t="s">
        <v>46</v>
      </c>
      <c r="F10" s="33" t="s">
        <v>47</v>
      </c>
    </row>
    <row r="11" spans="1:6" x14ac:dyDescent="0.2">
      <c r="A11" s="19" t="s">
        <v>13</v>
      </c>
      <c r="B11" s="19"/>
      <c r="C11" s="20">
        <f ca="1">INTERCEPT(INDIRECT(C14):R$935,INDIRECT(C13):$F$935)</f>
        <v>-5.9606500332895704E-3</v>
      </c>
      <c r="D11" s="20">
        <f ca="1">INTERCEPT(INDIRECT(D14):S$935,INDIRECT(D13):$F$935)</f>
        <v>0.40976821109026673</v>
      </c>
      <c r="E11" s="34" t="s">
        <v>32</v>
      </c>
      <c r="F11" s="35">
        <v>1</v>
      </c>
    </row>
    <row r="12" spans="1:6" x14ac:dyDescent="0.2">
      <c r="A12" s="19" t="s">
        <v>14</v>
      </c>
      <c r="B12" s="19"/>
      <c r="C12" s="20">
        <f ca="1">SLOPE(INDIRECT(C14):R$935,INDIRECT(C13):$F$935)</f>
        <v>-1.0153221124933153E-4</v>
      </c>
      <c r="D12" s="20">
        <f ca="1">SLOPE(INDIRECT(D14):S$935,INDIRECT(D13):$F$935)</f>
        <v>-5.0364693828049729E-5</v>
      </c>
      <c r="E12" s="34" t="s">
        <v>33</v>
      </c>
      <c r="F12" s="36">
        <f ca="1">NOW()+15018.5+$C$5/24</f>
        <v>60518.623621180552</v>
      </c>
    </row>
    <row r="13" spans="1:6" x14ac:dyDescent="0.2">
      <c r="A13" s="17" t="s">
        <v>30</v>
      </c>
      <c r="B13" s="17"/>
      <c r="C13" s="18" t="str">
        <f>"F"&amp;C9</f>
        <v>F21</v>
      </c>
      <c r="D13" s="18" t="str">
        <f>"F"&amp;D9</f>
        <v>F21</v>
      </c>
      <c r="E13" s="34" t="s">
        <v>34</v>
      </c>
      <c r="F13" s="36">
        <f ca="1">ROUND(2*(F12-$C$7)/$C$8,0)/2+F11</f>
        <v>3894</v>
      </c>
    </row>
    <row r="14" spans="1:6" x14ac:dyDescent="0.2">
      <c r="A14" s="17" t="s">
        <v>31</v>
      </c>
      <c r="B14" s="17"/>
      <c r="C14" s="18" t="str">
        <f>"R"&amp;C9</f>
        <v>R21</v>
      </c>
      <c r="D14" s="18" t="str">
        <f>"S"&amp;D9</f>
        <v>S21</v>
      </c>
      <c r="E14" s="34" t="s">
        <v>35</v>
      </c>
      <c r="F14" s="36">
        <f ca="1">ROUND(2*(F12-$C$15)/$C$16,0)/2+F11</f>
        <v>2652.5</v>
      </c>
    </row>
    <row r="15" spans="1:6" x14ac:dyDescent="0.2">
      <c r="A15" s="21" t="s">
        <v>15</v>
      </c>
      <c r="B15" s="19"/>
      <c r="C15" s="22">
        <f ca="1">($C7+C11)+($C8+C12)*INT(MAX($F21:$F3533))</f>
        <v>51956.543996343593</v>
      </c>
      <c r="D15" s="22">
        <f ca="1">($C7+D11)+($C8+D12)*INT(MAX($F21:$F3533))</f>
        <v>51957.023275261352</v>
      </c>
      <c r="E15" s="34" t="s">
        <v>48</v>
      </c>
      <c r="F15" s="37">
        <f ca="1">+$C$15+$C$16*$F$14-15018.5-$C$5/24</f>
        <v>45504.23359048659</v>
      </c>
    </row>
    <row r="16" spans="1:6" x14ac:dyDescent="0.2">
      <c r="A16" s="23" t="s">
        <v>4</v>
      </c>
      <c r="B16" s="19"/>
      <c r="C16" s="24">
        <f ca="1">+$C8+C12</f>
        <v>3.2293284677887506</v>
      </c>
      <c r="D16" s="20">
        <f ca="1">+$C8+D12</f>
        <v>3.2293796353061719</v>
      </c>
      <c r="E16" s="38" t="s">
        <v>49</v>
      </c>
      <c r="F16" s="39">
        <f ca="1">+($D$15+$D$16*$F$14)-($D$16/2)-15018.5-$C$5/24</f>
        <v>45503.233901426654</v>
      </c>
    </row>
    <row r="17" spans="1:19" ht="13.5" thickBot="1" x14ac:dyDescent="0.25">
      <c r="A17" s="16" t="s">
        <v>28</v>
      </c>
      <c r="C17">
        <f>COUNT(C21:C1247)</f>
        <v>10</v>
      </c>
    </row>
    <row r="18" spans="1:19" ht="14.25" thickTop="1" thickBot="1" x14ac:dyDescent="0.25">
      <c r="A18" s="6" t="s">
        <v>21</v>
      </c>
      <c r="C18" s="3">
        <f ca="1">+C15</f>
        <v>51956.543996343593</v>
      </c>
      <c r="D18" s="4">
        <f ca="1">+C16</f>
        <v>3.2293284677887506</v>
      </c>
      <c r="E18" s="40">
        <f>R19</f>
        <v>5</v>
      </c>
    </row>
    <row r="19" spans="1:19" ht="14.25" thickTop="1" thickBot="1" x14ac:dyDescent="0.25">
      <c r="A19" s="6" t="s">
        <v>22</v>
      </c>
      <c r="C19" s="3">
        <f ca="1">+D15</f>
        <v>51957.023275261352</v>
      </c>
      <c r="D19" s="4">
        <f ca="1">+D16</f>
        <v>3.2293796353061719</v>
      </c>
      <c r="E19" s="40">
        <f>S19</f>
        <v>5</v>
      </c>
      <c r="R19">
        <f>COUNT(R21:R322)</f>
        <v>5</v>
      </c>
      <c r="S19">
        <f>COUNT(S21:S322)</f>
        <v>5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39</v>
      </c>
      <c r="I20" s="8" t="s">
        <v>43</v>
      </c>
      <c r="J20" s="8" t="s">
        <v>45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7" t="s">
        <v>18</v>
      </c>
      <c r="S20" s="7" t="s">
        <v>19</v>
      </c>
    </row>
    <row r="21" spans="1:19" x14ac:dyDescent="0.2">
      <c r="A21" t="s">
        <v>39</v>
      </c>
      <c r="C21" s="12">
        <f>C7</f>
        <v>47945.724000000002</v>
      </c>
      <c r="D21" s="12" t="s">
        <v>27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-5.9606500332895704E-3</v>
      </c>
      <c r="P21">
        <f ca="1">+D$11+D$12*$F21</f>
        <v>0.40976821109026673</v>
      </c>
      <c r="Q21" s="2">
        <f>+C21-15018.5</f>
        <v>32927.224000000002</v>
      </c>
      <c r="R21">
        <f>G21</f>
        <v>0</v>
      </c>
    </row>
    <row r="22" spans="1:19" x14ac:dyDescent="0.2">
      <c r="A22" s="28" t="s">
        <v>40</v>
      </c>
      <c r="B22" s="29" t="s">
        <v>41</v>
      </c>
      <c r="C22" s="28">
        <v>47947.737999999998</v>
      </c>
      <c r="D22" s="28" t="s">
        <v>27</v>
      </c>
      <c r="E22">
        <f t="shared" ref="E22:E30" si="0">+(C22-C$7)/C$8</f>
        <v>0.62363946578671048</v>
      </c>
      <c r="F22">
        <f t="shared" ref="F22:F30" si="1">ROUND(2*E22,0)/2</f>
        <v>0.5</v>
      </c>
      <c r="G22">
        <f t="shared" ref="G22:G30" si="2">+C22-(C$7+F22*C$8)</f>
        <v>0.39928499999223277</v>
      </c>
      <c r="I22">
        <f t="shared" ref="I22:I30" si="3">+G22</f>
        <v>0.39928499999223277</v>
      </c>
      <c r="O22">
        <f t="shared" ref="O22:O30" ca="1" si="4">+C$11+C$12*$F22</f>
        <v>-6.0114161389142363E-3</v>
      </c>
      <c r="P22">
        <f t="shared" ref="P22:P30" ca="1" si="5">+D$11+D$12*$F22</f>
        <v>0.40974302874335272</v>
      </c>
      <c r="Q22" s="2">
        <f t="shared" ref="Q22:Q30" si="6">+C22-15018.5</f>
        <v>32929.237999999998</v>
      </c>
      <c r="S22">
        <f>G22</f>
        <v>0.39928499999223277</v>
      </c>
    </row>
    <row r="23" spans="1:19" x14ac:dyDescent="0.2">
      <c r="A23" s="28" t="s">
        <v>40</v>
      </c>
      <c r="B23" s="29" t="s">
        <v>42</v>
      </c>
      <c r="C23" s="28">
        <v>47971.540999999997</v>
      </c>
      <c r="D23" s="28" t="s">
        <v>27</v>
      </c>
      <c r="E23">
        <f t="shared" si="0"/>
        <v>7.9942900140258377</v>
      </c>
      <c r="F23">
        <f t="shared" si="1"/>
        <v>8</v>
      </c>
      <c r="G23">
        <f t="shared" si="2"/>
        <v>-1.8440000007103663E-2</v>
      </c>
      <c r="I23">
        <f t="shared" si="3"/>
        <v>-1.8440000007103663E-2</v>
      </c>
      <c r="O23">
        <f t="shared" ca="1" si="4"/>
        <v>-6.7729077232842223E-3</v>
      </c>
      <c r="P23">
        <f t="shared" ca="1" si="5"/>
        <v>0.40936529353964235</v>
      </c>
      <c r="Q23" s="2">
        <f t="shared" si="6"/>
        <v>32953.040999999997</v>
      </c>
      <c r="R23">
        <f t="shared" ref="R23:R28" si="7">G23</f>
        <v>-1.8440000007103663E-2</v>
      </c>
    </row>
    <row r="24" spans="1:19" x14ac:dyDescent="0.2">
      <c r="A24" s="28" t="s">
        <v>40</v>
      </c>
      <c r="B24" s="29" t="s">
        <v>41</v>
      </c>
      <c r="C24" s="28">
        <v>48067.252999999997</v>
      </c>
      <c r="D24" s="28" t="s">
        <v>27</v>
      </c>
      <c r="E24">
        <f t="shared" si="0"/>
        <v>37.63171829084235</v>
      </c>
      <c r="F24">
        <f t="shared" si="1"/>
        <v>37.5</v>
      </c>
      <c r="G24">
        <f t="shared" si="2"/>
        <v>0.4253749999916181</v>
      </c>
      <c r="I24">
        <f t="shared" si="3"/>
        <v>0.4253749999916181</v>
      </c>
      <c r="O24">
        <f t="shared" ca="1" si="4"/>
        <v>-9.7681079551395038E-3</v>
      </c>
      <c r="P24">
        <f t="shared" ca="1" si="5"/>
        <v>0.40787953507171487</v>
      </c>
      <c r="Q24" s="2">
        <f t="shared" si="6"/>
        <v>33048.752999999997</v>
      </c>
      <c r="S24">
        <f>G24</f>
        <v>0.4253749999916181</v>
      </c>
    </row>
    <row r="25" spans="1:19" x14ac:dyDescent="0.2">
      <c r="A25" s="28" t="s">
        <v>40</v>
      </c>
      <c r="B25" s="29" t="s">
        <v>42</v>
      </c>
      <c r="C25" s="28">
        <v>48210.531000000003</v>
      </c>
      <c r="D25" s="28" t="s">
        <v>27</v>
      </c>
      <c r="E25">
        <f t="shared" si="0"/>
        <v>81.998061577430292</v>
      </c>
      <c r="F25">
        <f t="shared" si="1"/>
        <v>82</v>
      </c>
      <c r="G25">
        <f t="shared" si="2"/>
        <v>-6.260000001930166E-3</v>
      </c>
      <c r="I25">
        <f t="shared" si="3"/>
        <v>-6.260000001930166E-3</v>
      </c>
      <c r="O25">
        <f t="shared" ca="1" si="4"/>
        <v>-1.4286291355734755E-2</v>
      </c>
      <c r="P25">
        <f t="shared" ca="1" si="5"/>
        <v>0.40563830619636665</v>
      </c>
      <c r="Q25" s="2">
        <f t="shared" si="6"/>
        <v>33192.031000000003</v>
      </c>
      <c r="R25">
        <f t="shared" si="7"/>
        <v>-6.260000001930166E-3</v>
      </c>
    </row>
    <row r="26" spans="1:19" x14ac:dyDescent="0.2">
      <c r="A26" s="28" t="s">
        <v>40</v>
      </c>
      <c r="B26" s="29" t="s">
        <v>42</v>
      </c>
      <c r="C26" s="28">
        <v>48288.025999999998</v>
      </c>
      <c r="D26" s="28" t="s">
        <v>27</v>
      </c>
      <c r="E26">
        <f t="shared" si="0"/>
        <v>105.99455631489026</v>
      </c>
      <c r="F26">
        <f t="shared" si="1"/>
        <v>106</v>
      </c>
      <c r="G26">
        <f t="shared" si="2"/>
        <v>-1.7580000007001217E-2</v>
      </c>
      <c r="I26">
        <f t="shared" si="3"/>
        <v>-1.7580000007001217E-2</v>
      </c>
      <c r="O26">
        <f t="shared" ca="1" si="4"/>
        <v>-1.6723064425718713E-2</v>
      </c>
      <c r="P26">
        <f t="shared" ca="1" si="5"/>
        <v>0.40442955354449345</v>
      </c>
      <c r="Q26" s="2">
        <f t="shared" si="6"/>
        <v>33269.525999999998</v>
      </c>
      <c r="R26">
        <f t="shared" si="7"/>
        <v>-1.7580000007001217E-2</v>
      </c>
    </row>
    <row r="27" spans="1:19" x14ac:dyDescent="0.2">
      <c r="A27" s="28" t="s">
        <v>40</v>
      </c>
      <c r="B27" s="29" t="s">
        <v>41</v>
      </c>
      <c r="C27" s="28">
        <v>48629.14</v>
      </c>
      <c r="D27" s="28" t="s">
        <v>27</v>
      </c>
      <c r="E27">
        <f t="shared" si="0"/>
        <v>211.62124585453083</v>
      </c>
      <c r="F27">
        <f t="shared" si="1"/>
        <v>211.5</v>
      </c>
      <c r="G27">
        <f t="shared" si="2"/>
        <v>0.39155499999469612</v>
      </c>
      <c r="I27">
        <f t="shared" si="3"/>
        <v>0.39155499999469612</v>
      </c>
      <c r="O27">
        <f t="shared" ca="1" si="4"/>
        <v>-2.743471271252319E-2</v>
      </c>
      <c r="P27">
        <f t="shared" ca="1" si="5"/>
        <v>0.39911607834563423</v>
      </c>
      <c r="Q27" s="2">
        <f t="shared" si="6"/>
        <v>33610.639999999999</v>
      </c>
      <c r="S27">
        <f>G27</f>
        <v>0.39155499999469612</v>
      </c>
    </row>
    <row r="28" spans="1:19" x14ac:dyDescent="0.2">
      <c r="A28" s="28" t="s">
        <v>40</v>
      </c>
      <c r="B28" s="29" t="s">
        <v>42</v>
      </c>
      <c r="C28" s="28">
        <v>48992.019</v>
      </c>
      <c r="D28" s="28" t="s">
        <v>27</v>
      </c>
      <c r="E28">
        <f t="shared" si="0"/>
        <v>323.98751482459699</v>
      </c>
      <c r="F28">
        <f t="shared" si="1"/>
        <v>324</v>
      </c>
      <c r="G28">
        <f t="shared" si="2"/>
        <v>-4.0320000000065193E-2</v>
      </c>
      <c r="I28">
        <f t="shared" si="3"/>
        <v>-4.0320000000065193E-2</v>
      </c>
      <c r="O28">
        <f t="shared" ca="1" si="4"/>
        <v>-3.885708647807299E-2</v>
      </c>
      <c r="P28">
        <f t="shared" ca="1" si="5"/>
        <v>0.39345005028997859</v>
      </c>
      <c r="Q28" s="2">
        <f t="shared" si="6"/>
        <v>33973.519</v>
      </c>
      <c r="R28">
        <f t="shared" si="7"/>
        <v>-4.0320000000065193E-2</v>
      </c>
    </row>
    <row r="29" spans="1:19" x14ac:dyDescent="0.2">
      <c r="A29" s="28" t="s">
        <v>40</v>
      </c>
      <c r="B29" s="29" t="s">
        <v>41</v>
      </c>
      <c r="C29" s="28">
        <v>51903.720999999998</v>
      </c>
      <c r="D29" s="28" t="s">
        <v>27</v>
      </c>
      <c r="E29">
        <f t="shared" si="0"/>
        <v>1225.6023508792562</v>
      </c>
      <c r="F29">
        <f t="shared" si="1"/>
        <v>1225.5</v>
      </c>
      <c r="G29">
        <f t="shared" si="2"/>
        <v>0.33053499999368796</v>
      </c>
      <c r="I29">
        <f t="shared" si="3"/>
        <v>0.33053499999368796</v>
      </c>
      <c r="O29">
        <f t="shared" ca="1" si="4"/>
        <v>-0.13038837491934538</v>
      </c>
      <c r="P29">
        <f t="shared" ca="1" si="5"/>
        <v>0.3480462788039918</v>
      </c>
      <c r="Q29" s="2">
        <f t="shared" si="6"/>
        <v>36885.220999999998</v>
      </c>
      <c r="S29">
        <f>G29</f>
        <v>0.33053499999368796</v>
      </c>
    </row>
    <row r="30" spans="1:19" x14ac:dyDescent="0.2">
      <c r="A30" s="28" t="s">
        <v>40</v>
      </c>
      <c r="B30" s="29" t="s">
        <v>41</v>
      </c>
      <c r="C30" s="28">
        <v>51958.656000000003</v>
      </c>
      <c r="D30" s="28" t="s">
        <v>27</v>
      </c>
      <c r="E30">
        <f t="shared" si="0"/>
        <v>1242.6130927129559</v>
      </c>
      <c r="F30">
        <f t="shared" si="1"/>
        <v>1242.5</v>
      </c>
      <c r="G30">
        <f t="shared" si="2"/>
        <v>0.3652250000013737</v>
      </c>
      <c r="I30">
        <f t="shared" si="3"/>
        <v>0.3652250000013737</v>
      </c>
      <c r="O30">
        <f t="shared" ca="1" si="4"/>
        <v>-0.132114422510584</v>
      </c>
      <c r="P30">
        <f t="shared" ca="1" si="5"/>
        <v>0.34719007900891496</v>
      </c>
      <c r="Q30" s="2">
        <f t="shared" si="6"/>
        <v>36940.156000000003</v>
      </c>
      <c r="S30">
        <f>G30</f>
        <v>0.3652250000013737</v>
      </c>
    </row>
    <row r="31" spans="1:19" x14ac:dyDescent="0.2">
      <c r="A31" s="13"/>
      <c r="B31" s="14"/>
      <c r="C31" s="11"/>
      <c r="D31" s="11"/>
      <c r="Q31" s="2"/>
    </row>
    <row r="32" spans="1:19" x14ac:dyDescent="0.2">
      <c r="A32" s="13"/>
      <c r="B32" s="14"/>
      <c r="C32" s="11"/>
      <c r="D32" s="11"/>
      <c r="Q32" s="2"/>
    </row>
    <row r="33" spans="1:17" x14ac:dyDescent="0.2">
      <c r="A33" s="15"/>
      <c r="B33" s="10"/>
      <c r="C33" s="11"/>
      <c r="D33" s="12"/>
      <c r="Q33" s="2"/>
    </row>
    <row r="34" spans="1:17" x14ac:dyDescent="0.2">
      <c r="A34" s="15"/>
      <c r="B34" s="10"/>
      <c r="C34" s="11"/>
      <c r="D34" s="12"/>
      <c r="Q34" s="2"/>
    </row>
    <row r="35" spans="1:17" x14ac:dyDescent="0.2">
      <c r="A35" s="15"/>
      <c r="B35" s="10"/>
      <c r="C35" s="11"/>
      <c r="D35" s="12"/>
      <c r="Q35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4C2C-4731-4024-8FB8-132D137058C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Sheet1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2024-07-27T02:58:00Z</dcterms:modified>
</cp:coreProperties>
</file>