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C1DB56-ED83-476C-BA51-6EA54B26F9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C21" i="1"/>
  <c r="A21" i="1"/>
  <c r="F14" i="1"/>
  <c r="E54" i="1"/>
  <c r="F54" i="1" s="1"/>
  <c r="G54" i="1" s="1"/>
  <c r="K54" i="1" s="1"/>
  <c r="Q54" i="1"/>
  <c r="E50" i="1"/>
  <c r="F50" i="1" s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 s="1"/>
  <c r="G53" i="1" s="1"/>
  <c r="L53" i="1" s="1"/>
  <c r="Q53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 s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27" i="1"/>
  <c r="F27" i="1" s="1"/>
  <c r="G27" i="1" s="1"/>
  <c r="K27" i="1" s="1"/>
  <c r="E29" i="1"/>
  <c r="F29" i="1" s="1"/>
  <c r="G29" i="1" s="1"/>
  <c r="K29" i="1" s="1"/>
  <c r="E32" i="1"/>
  <c r="F32" i="1" s="1"/>
  <c r="G32" i="1" s="1"/>
  <c r="K32" i="1" s="1"/>
  <c r="E24" i="1"/>
  <c r="F24" i="1" s="1"/>
  <c r="U24" i="1" s="1"/>
  <c r="Q25" i="1"/>
  <c r="Q26" i="1"/>
  <c r="Q27" i="1"/>
  <c r="Q28" i="1"/>
  <c r="Q29" i="1"/>
  <c r="Q30" i="1"/>
  <c r="Q31" i="1"/>
  <c r="Q32" i="1"/>
  <c r="Q24" i="1"/>
  <c r="C9" i="1"/>
  <c r="D9" i="1"/>
  <c r="Q23" i="1"/>
  <c r="Q22" i="1"/>
  <c r="E25" i="1"/>
  <c r="F25" i="1" s="1"/>
  <c r="G25" i="1" s="1"/>
  <c r="K25" i="1" s="1"/>
  <c r="E26" i="1"/>
  <c r="F26" i="1" s="1"/>
  <c r="G26" i="1" s="1"/>
  <c r="K26" i="1" s="1"/>
  <c r="C17" i="1"/>
  <c r="E31" i="1"/>
  <c r="F31" i="1" s="1"/>
  <c r="G31" i="1" s="1"/>
  <c r="K31" i="1" s="1"/>
  <c r="E28" i="1"/>
  <c r="F28" i="1" s="1"/>
  <c r="G28" i="1" s="1"/>
  <c r="K28" i="1" s="1"/>
  <c r="R23" i="1"/>
  <c r="E23" i="1"/>
  <c r="F23" i="1" s="1"/>
  <c r="G23" i="1" s="1"/>
  <c r="K23" i="1" s="1"/>
  <c r="E22" i="1"/>
  <c r="F22" i="1" s="1"/>
  <c r="G22" i="1" s="1"/>
  <c r="K22" i="1" s="1"/>
  <c r="E30" i="1"/>
  <c r="F30" i="1" s="1"/>
  <c r="G30" i="1" s="1"/>
  <c r="K30" i="1" s="1"/>
  <c r="C11" i="1"/>
  <c r="C12" i="1"/>
  <c r="O21" i="1" l="1"/>
  <c r="F15" i="1"/>
  <c r="O54" i="1"/>
  <c r="O52" i="1"/>
  <c r="O51" i="1"/>
  <c r="O50" i="1"/>
  <c r="O53" i="1"/>
  <c r="O37" i="1"/>
  <c r="O41" i="1"/>
  <c r="O45" i="1"/>
  <c r="O49" i="1"/>
  <c r="O43" i="1"/>
  <c r="O38" i="1"/>
  <c r="O42" i="1"/>
  <c r="O36" i="1"/>
  <c r="O40" i="1"/>
  <c r="O44" i="1"/>
  <c r="O48" i="1"/>
  <c r="O39" i="1"/>
  <c r="O47" i="1"/>
  <c r="O46" i="1"/>
  <c r="O35" i="1"/>
  <c r="O34" i="1"/>
  <c r="O33" i="1"/>
  <c r="C16" i="1"/>
  <c r="D18" i="1" s="1"/>
  <c r="O30" i="1"/>
  <c r="O23" i="1"/>
  <c r="O24" i="1"/>
  <c r="O32" i="1"/>
  <c r="O29" i="1"/>
  <c r="O27" i="1"/>
  <c r="O25" i="1"/>
  <c r="O22" i="1"/>
  <c r="C15" i="1"/>
  <c r="O31" i="1"/>
  <c r="O28" i="1"/>
  <c r="O2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<sst xmlns="http://schemas.openxmlformats.org/spreadsheetml/2006/main" count="138" uniqueCount="58">
  <si>
    <t>OEJV 0198</t>
  </si>
  <si>
    <t>BAD?</t>
  </si>
  <si>
    <t>I</t>
  </si>
  <si>
    <t>PE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</si>
  <si>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</si>
  <si>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</si>
  <si>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</si>
  <si>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</si>
  <si>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</si>
  <si>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</si>
  <si>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</si>
  <si>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</si>
  <si>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</si>
  <si>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</si>
  <si>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</si>
  <si>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</si>
  <si>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</si>
  <si>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</si>
  <si>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</si>
  <si>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</si>
  <si>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</si>
  <si>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</si>
  <si>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</si>
  <si>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</si>
  <si>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</si>
  <si>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</si>
  <si>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</si>
  <si>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</si>
  <si>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</si>
  <si>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</si>
  <si>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</si>
  <si>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</si>
  <si>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</si>
  <si>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</si>
  <si>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</si>
  <si>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</si>
  <si>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</si>
  <si>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</si>
  <si>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G8954-0441_Car.xls</t>
  </si>
  <si>
    <t>EW</t>
  </si>
  <si>
    <t>IBVS 5495 Eph.</t>
  </si>
  <si>
    <t>IBVS 5495</t>
  </si>
  <si>
    <t>Car</t>
  </si>
  <si>
    <t>V0625 Car / GSC 8954 0441  / NSV 04657</t>
  </si>
  <si>
    <t>Pavlov 2015</t>
  </si>
  <si>
    <t>OEJV 0179</t>
  </si>
  <si>
    <t>JAVSO, 48, 250</t>
  </si>
  <si>
    <t>TESS/BAJ/RAA</t>
  </si>
  <si>
    <t>TESS</t>
  </si>
  <si>
    <t>VSS SEB Gp</t>
  </si>
  <si>
    <t>BMGA</t>
  </si>
  <si>
    <t xml:space="preserve">Mag </t>
  </si>
  <si>
    <t>Add cycle</t>
  </si>
  <si>
    <t>Old Cycle</t>
  </si>
  <si>
    <t>Next ToM-P</t>
  </si>
  <si>
    <t>Next ToM-S</t>
  </si>
  <si>
    <t>11.15-11.94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</si>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</sst>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23" fillId="20" borderId="6" applyNumberFormat="0" applyAlignment="0" applyProtection="0"/>
    <xf numFmtId="0" fontId="24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5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8" fillId="0" borderId="0" xfId="0" applyFont="1">
      <alignment vertical="top"/>
    </xf>
    <xf numFmtId="22" fontId="7" fillId="0" borderId="0" xfId="0" applyNumberFormat="1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5" fillId="0" borderId="0" xfId="0" applyFont="1">
      <alignment vertical="top"/>
    </xf>
    <xf numFmtId="0" fontId="11" fillId="0" borderId="0" xfId="0" applyFont="1" applyAlignment="1">
      <alignment horizontal="left" vertical="center"/>
    </xf>
    <xf numFmtId="0" fontId="11" fillId="24" borderId="5" xfId="0" applyFont="1" applyFill="1" applyBorder="1" applyAlignment="1">
      <alignment horizontal="left" vertical="center"/>
    </xf>
    <xf numFmtId="0" fontId="26" fillId="0" borderId="0" xfId="41" applyFont="1" applyAlignment="1">
      <alignment horizontal="center"/>
    </xf>
    <xf numFmtId="0" fontId="26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27" fillId="0" borderId="8" xfId="0" applyFont="1" applyBorder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166" fontId="30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>
      <alignment vertical="top"/>
    </xf>
    <xf numFmtId="0" fontId="4" fillId="0" borderId="0" xfId="0" applyFont="1" applyAlignment="1"/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>
      <alignment vertical="top"/>
    </xf>
    <xf numFmtId="0" fontId="11" fillId="0" borderId="10" xfId="0" applyFont="1" applyBorder="1">
      <alignment vertical="top"/>
    </xf>
    <xf numFmtId="14" fontId="11" fillId="0" borderId="0" xfId="0" applyNumberFormat="1" applyFont="1" applyAlignment="1"/>
    <xf numFmtId="0" fontId="30" fillId="0" borderId="0" xfId="0" applyFont="1" applyAlignment="1"/>
    <xf numFmtId="165" fontId="30" fillId="0" borderId="0" xfId="0" applyNumberFormat="1" applyFont="1" applyAlignment="1">
      <alignment horizontal="center"/>
    </xf>
    <xf numFmtId="0" fontId="6" fillId="0" borderId="0" xfId="0" applyFont="1" applyAlignment="1"/>
    <xf numFmtId="0" fontId="11" fillId="0" borderId="0" xfId="0" applyFont="1" applyAlignment="1">
      <alignment horizontal="left" vertical="center" wrapText="1"/>
    </xf>
    <xf numFmtId="0" fontId="5" fillId="0" borderId="0" xfId="41" applyFont="1" applyAlignment="1">
      <alignment horizontal="left" vertical="center"/>
    </xf>
    <xf numFmtId="0" fontId="26" fillId="0" borderId="0" xfId="41" applyFont="1" applyAlignment="1">
      <alignment horizontal="left" vertical="center"/>
    </xf>
    <xf numFmtId="165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165" fontId="30" fillId="0" borderId="0" xfId="0" applyNumberFormat="1" applyFont="1" applyAlignment="1">
      <alignment horizontal="left" vertical="center"/>
    </xf>
    <xf numFmtId="0" fontId="11" fillId="25" borderId="11" xfId="0" applyFont="1" applyFill="1" applyBorder="1" applyAlignment="1">
      <alignment horizontal="right" vertical="center"/>
    </xf>
    <xf numFmtId="0" fontId="11" fillId="25" borderId="12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right" vertical="center"/>
    </xf>
    <xf numFmtId="0" fontId="11" fillId="0" borderId="14" xfId="0" applyFont="1" applyBorder="1" applyAlignment="1"/>
    <xf numFmtId="0" fontId="30" fillId="0" borderId="14" xfId="0" applyFont="1" applyBorder="1" applyAlignment="1"/>
    <xf numFmtId="0" fontId="30" fillId="0" borderId="14" xfId="0" applyFont="1" applyBorder="1">
      <alignment vertical="top"/>
    </xf>
    <xf numFmtId="22" fontId="30" fillId="0" borderId="14" xfId="0" applyNumberFormat="1" applyFont="1" applyBorder="1">
      <alignment vertical="top"/>
    </xf>
    <xf numFmtId="22" fontId="30" fillId="0" borderId="15" xfId="0" applyNumberFormat="1" applyFont="1" applyBorder="1">
      <alignment vertical="top"/>
    </xf>
    <xf numFmtId="0" fontId="31" fillId="0" borderId="16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V0625 Car - O-C Diagr.</a:t>
            </a:r>
          </a:p>
        </c:rich>
      </c:tx>
      <c:layout>
        <c:manualLayout>
          <c:xMode val="edge"/>
          <c:yMode val="edge"/>
          <c:x val="0.3796940194714881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DD-45AB-96A4-28DCB17666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DD-45AB-96A4-28DCB17666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DD-45AB-96A4-28DCB17666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3.3850000036181882E-3</c:v>
                </c:pt>
                <c:pt idx="2">
                  <c:v>2.0874500005447771E-2</c:v>
                </c:pt>
                <c:pt idx="4">
                  <c:v>2.6853499999560881E-2</c:v>
                </c:pt>
                <c:pt idx="5">
                  <c:v>2.7121999999508262E-2</c:v>
                </c:pt>
                <c:pt idx="6">
                  <c:v>2.7300999994622543E-2</c:v>
                </c:pt>
                <c:pt idx="7">
                  <c:v>2.7069499992649071E-2</c:v>
                </c:pt>
                <c:pt idx="8">
                  <c:v>2.7034499995352235E-2</c:v>
                </c:pt>
                <c:pt idx="9">
                  <c:v>2.7197000003070571E-2</c:v>
                </c:pt>
                <c:pt idx="10">
                  <c:v>2.7608500000496861E-2</c:v>
                </c:pt>
                <c:pt idx="11">
                  <c:v>2.720699999917997E-2</c:v>
                </c:pt>
                <c:pt idx="12">
                  <c:v>3.1046499876538292E-2</c:v>
                </c:pt>
                <c:pt idx="13">
                  <c:v>3.1111000040255021E-2</c:v>
                </c:pt>
                <c:pt idx="14">
                  <c:v>3.0899499957740773E-2</c:v>
                </c:pt>
                <c:pt idx="33">
                  <c:v>4.7855000171693973E-2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DD-45AB-96A4-28DCB17666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5">
                  <c:v>3.9311525055381935E-2</c:v>
                </c:pt>
                <c:pt idx="16">
                  <c:v>3.995001421571942E-2</c:v>
                </c:pt>
                <c:pt idx="17">
                  <c:v>3.9688122080406174E-2</c:v>
                </c:pt>
                <c:pt idx="18">
                  <c:v>4.0086619192152284E-2</c:v>
                </c:pt>
                <c:pt idx="19">
                  <c:v>4.0186876693041995E-2</c:v>
                </c:pt>
                <c:pt idx="20">
                  <c:v>4.0185367499361746E-2</c:v>
                </c:pt>
                <c:pt idx="21">
                  <c:v>3.9815810072468594E-2</c:v>
                </c:pt>
                <c:pt idx="22">
                  <c:v>3.9984309623832814E-2</c:v>
                </c:pt>
                <c:pt idx="23">
                  <c:v>4.0202406242315192E-2</c:v>
                </c:pt>
                <c:pt idx="24">
                  <c:v>4.0130896515620407E-2</c:v>
                </c:pt>
                <c:pt idx="25">
                  <c:v>4.0208169477409683E-2</c:v>
                </c:pt>
                <c:pt idx="26">
                  <c:v>4.0296658175066113E-2</c:v>
                </c:pt>
                <c:pt idx="27">
                  <c:v>4.0587103445432149E-2</c:v>
                </c:pt>
                <c:pt idx="28">
                  <c:v>4.0455597452819347E-2</c:v>
                </c:pt>
                <c:pt idx="29">
                  <c:v>4.0397702279733494E-2</c:v>
                </c:pt>
                <c:pt idx="30">
                  <c:v>4.0306202179635875E-2</c:v>
                </c:pt>
                <c:pt idx="31">
                  <c:v>4.0544478099036496E-2</c:v>
                </c:pt>
                <c:pt idx="32">
                  <c:v>4.0862981586542446E-2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DD-45AB-96A4-28DCB17666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DD-45AB-96A4-28DCB17666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  <c:pt idx="33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DD-45AB-96A4-28DCB17666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-5.2625197377215646E-3</c:v>
                </c:pt>
                <c:pt idx="1">
                  <c:v>7.5640036316597381E-5</c:v>
                </c:pt>
                <c:pt idx="2">
                  <c:v>2.5552633438976492E-2</c:v>
                </c:pt>
                <c:pt idx="3">
                  <c:v>2.7360016430549472E-2</c:v>
                </c:pt>
                <c:pt idx="4">
                  <c:v>3.1624083542035331E-2</c:v>
                </c:pt>
                <c:pt idx="5">
                  <c:v>3.1624891130503409E-2</c:v>
                </c:pt>
                <c:pt idx="6">
                  <c:v>3.1636197369056596E-2</c:v>
                </c:pt>
                <c:pt idx="7">
                  <c:v>3.1637004957524681E-2</c:v>
                </c:pt>
                <c:pt idx="8">
                  <c:v>3.1641850488333186E-2</c:v>
                </c:pt>
                <c:pt idx="9">
                  <c:v>3.1642658076801271E-2</c:v>
                </c:pt>
                <c:pt idx="10">
                  <c:v>3.1758143227737345E-2</c:v>
                </c:pt>
                <c:pt idx="11">
                  <c:v>3.1758950816205431E-2</c:v>
                </c:pt>
                <c:pt idx="12">
                  <c:v>3.4009699876756769E-2</c:v>
                </c:pt>
                <c:pt idx="13">
                  <c:v>3.405573241943758E-2</c:v>
                </c:pt>
                <c:pt idx="14">
                  <c:v>3.4056540007905665E-2</c:v>
                </c:pt>
                <c:pt idx="15">
                  <c:v>3.7970921312710959E-2</c:v>
                </c:pt>
                <c:pt idx="16">
                  <c:v>3.7971728901179044E-2</c:v>
                </c:pt>
                <c:pt idx="17">
                  <c:v>3.8037143567093881E-2</c:v>
                </c:pt>
                <c:pt idx="18">
                  <c:v>3.8037951155561966E-2</c:v>
                </c:pt>
                <c:pt idx="19">
                  <c:v>3.811305688309382E-2</c:v>
                </c:pt>
                <c:pt idx="20">
                  <c:v>3.8113864471561905E-2</c:v>
                </c:pt>
                <c:pt idx="21">
                  <c:v>3.8124363121646999E-2</c:v>
                </c:pt>
                <c:pt idx="22">
                  <c:v>3.8125170710115085E-2</c:v>
                </c:pt>
                <c:pt idx="23">
                  <c:v>3.8190585376029929E-2</c:v>
                </c:pt>
                <c:pt idx="24">
                  <c:v>3.8191392964498014E-2</c:v>
                </c:pt>
                <c:pt idx="25">
                  <c:v>3.8268113868966031E-2</c:v>
                </c:pt>
                <c:pt idx="26">
                  <c:v>3.8268921457434116E-2</c:v>
                </c:pt>
                <c:pt idx="27">
                  <c:v>3.8279420107519217E-2</c:v>
                </c:pt>
                <c:pt idx="28">
                  <c:v>3.8280227695987303E-2</c:v>
                </c:pt>
                <c:pt idx="29">
                  <c:v>3.8348872715774474E-2</c:v>
                </c:pt>
                <c:pt idx="30">
                  <c:v>3.8349680304242559E-2</c:v>
                </c:pt>
                <c:pt idx="31">
                  <c:v>3.8431246739519087E-2</c:v>
                </c:pt>
                <c:pt idx="32">
                  <c:v>3.8432054327987172E-2</c:v>
                </c:pt>
                <c:pt idx="33">
                  <c:v>4.2419118594920063E-2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DD-45AB-96A4-28DCB17666E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1">
                    <c:v>0</c:v>
                  </c:pt>
                  <c:pt idx="2">
                    <c:v>1E-4</c:v>
                  </c:pt>
                  <c:pt idx="3">
                    <c:v>0.05</c:v>
                  </c:pt>
                  <c:pt idx="4">
                    <c:v>6.8999999999999997E-5</c:v>
                  </c:pt>
                  <c:pt idx="5">
                    <c:v>7.4999999999999993E-5</c:v>
                  </c:pt>
                  <c:pt idx="6">
                    <c:v>8.7999999999999998E-5</c:v>
                  </c:pt>
                  <c:pt idx="7">
                    <c:v>7.1000000000000005E-5</c:v>
                  </c:pt>
                  <c:pt idx="8">
                    <c:v>2.9999999999999997E-4</c:v>
                  </c:pt>
                  <c:pt idx="9">
                    <c:v>9.0000000000000006E-5</c:v>
                  </c:pt>
                  <c:pt idx="10">
                    <c:v>1.2999999999999999E-4</c:v>
                  </c:pt>
                  <c:pt idx="11">
                    <c:v>3.2000000000000003E-4</c:v>
                  </c:pt>
                  <c:pt idx="12">
                    <c:v>3.8999999999999999E-4</c:v>
                  </c:pt>
                  <c:pt idx="13">
                    <c:v>4.4000000000000002E-4</c:v>
                  </c:pt>
                  <c:pt idx="14">
                    <c:v>4.6999999999999999E-4</c:v>
                  </c:pt>
                  <c:pt idx="15">
                    <c:v>9.0620000000000006E-3</c:v>
                  </c:pt>
                  <c:pt idx="16">
                    <c:v>9.7009999999999996E-3</c:v>
                  </c:pt>
                  <c:pt idx="17">
                    <c:v>6.3090000000000004E-3</c:v>
                  </c:pt>
                  <c:pt idx="18">
                    <c:v>8.8520000000000005E-3</c:v>
                  </c:pt>
                  <c:pt idx="19">
                    <c:v>1.4600999999999999E-2</c:v>
                  </c:pt>
                  <c:pt idx="20">
                    <c:v>2.4009999999999999E-3</c:v>
                  </c:pt>
                  <c:pt idx="21">
                    <c:v>1.5510000000000001E-3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1.3860000000000001E-3</c:v>
                  </c:pt>
                  <c:pt idx="26">
                    <c:v>1.9680000000000001E-3</c:v>
                  </c:pt>
                  <c:pt idx="27">
                    <c:v>1.8055000000000002E-2</c:v>
                  </c:pt>
                  <c:pt idx="28">
                    <c:v>8.8339999999999998E-3</c:v>
                  </c:pt>
                  <c:pt idx="29">
                    <c:v>2.7100000000000002E-3</c:v>
                  </c:pt>
                  <c:pt idx="30">
                    <c:v>1.9120000000000001E-3</c:v>
                  </c:pt>
                  <c:pt idx="31">
                    <c:v>3.591E-3</c:v>
                  </c:pt>
                  <c:pt idx="32">
                    <c:v>4.7130000000000002E-3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3305</c:v>
                </c:pt>
                <c:pt idx="2">
                  <c:v>19078.5</c:v>
                </c:pt>
                <c:pt idx="3">
                  <c:v>20197.5</c:v>
                </c:pt>
                <c:pt idx="4">
                  <c:v>22837.5</c:v>
                </c:pt>
                <c:pt idx="5">
                  <c:v>22838</c:v>
                </c:pt>
                <c:pt idx="6">
                  <c:v>22845</c:v>
                </c:pt>
                <c:pt idx="7">
                  <c:v>22845.5</c:v>
                </c:pt>
                <c:pt idx="8">
                  <c:v>22848.5</c:v>
                </c:pt>
                <c:pt idx="9">
                  <c:v>22849</c:v>
                </c:pt>
                <c:pt idx="10">
                  <c:v>22920.5</c:v>
                </c:pt>
                <c:pt idx="11">
                  <c:v>22921</c:v>
                </c:pt>
                <c:pt idx="12">
                  <c:v>24314.5</c:v>
                </c:pt>
                <c:pt idx="13">
                  <c:v>24343</c:v>
                </c:pt>
                <c:pt idx="14">
                  <c:v>24343.5</c:v>
                </c:pt>
                <c:pt idx="15">
                  <c:v>26767</c:v>
                </c:pt>
                <c:pt idx="16">
                  <c:v>26767.5</c:v>
                </c:pt>
                <c:pt idx="17">
                  <c:v>26808</c:v>
                </c:pt>
                <c:pt idx="18">
                  <c:v>26808.5</c:v>
                </c:pt>
                <c:pt idx="19">
                  <c:v>26855</c:v>
                </c:pt>
                <c:pt idx="20">
                  <c:v>26855.5</c:v>
                </c:pt>
                <c:pt idx="21">
                  <c:v>26862</c:v>
                </c:pt>
                <c:pt idx="22">
                  <c:v>26862.5</c:v>
                </c:pt>
                <c:pt idx="23">
                  <c:v>26903</c:v>
                </c:pt>
                <c:pt idx="24">
                  <c:v>26903.5</c:v>
                </c:pt>
                <c:pt idx="25">
                  <c:v>26951</c:v>
                </c:pt>
                <c:pt idx="26">
                  <c:v>26951.5</c:v>
                </c:pt>
                <c:pt idx="27">
                  <c:v>26958</c:v>
                </c:pt>
                <c:pt idx="28">
                  <c:v>26958.5</c:v>
                </c:pt>
                <c:pt idx="29">
                  <c:v>27001</c:v>
                </c:pt>
                <c:pt idx="30">
                  <c:v>27001.5</c:v>
                </c:pt>
                <c:pt idx="31">
                  <c:v>27052</c:v>
                </c:pt>
                <c:pt idx="32">
                  <c:v>27052.5</c:v>
                </c:pt>
                <c:pt idx="33">
                  <c:v>29521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-1.8602500000270084E-2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DD-45AB-96A4-28DCB176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572032"/>
        <c:axId val="1"/>
      </c:scatterChart>
      <c:valAx>
        <c:axId val="59157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157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87621696801114"/>
          <c:y val="0.92397937099967764"/>
          <c:w val="0.668984700973574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CD5C71-A207-C73C-5ED6-AF2FE74E3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3.71093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1" max="21" width="15" customWidth="1"/>
  </cols>
  <sheetData>
    <row r="1" spans="1:21" ht="20.25" x14ac:dyDescent="0.3">
      <c r="A1" s="1" t="s">
        <v>43</v>
      </c>
      <c r="E1" s="16"/>
      <c r="F1" s="16"/>
      <c r="G1" s="17" t="s">
        <v>39</v>
      </c>
      <c r="H1" s="4" t="s">
        <v>40</v>
      </c>
      <c r="I1" s="18">
        <v>52783.535000000003</v>
      </c>
      <c r="J1" s="18">
        <v>0.27694350000000001</v>
      </c>
      <c r="K1" s="17" t="s">
        <v>41</v>
      </c>
      <c r="L1" s="15" t="s">
        <v>42</v>
      </c>
      <c r="U1" s="27"/>
    </row>
    <row r="2" spans="1:21" s="27" customFormat="1" ht="12.95" customHeight="1" x14ac:dyDescent="0.2">
      <c r="A2" s="27" t="s">
        <v>29</v>
      </c>
      <c r="B2" s="27" t="s">
        <v>39</v>
      </c>
      <c r="C2" s="28" t="s">
        <v>42</v>
      </c>
      <c r="D2" s="27" t="s">
        <v>38</v>
      </c>
    </row>
    <row r="3" spans="1:21" s="27" customFormat="1" ht="12.95" customHeight="1" thickBot="1" x14ac:dyDescent="0.25"/>
    <row r="4" spans="1:21" s="27" customFormat="1" ht="12.95" customHeight="1" thickTop="1" thickBot="1" x14ac:dyDescent="0.25">
      <c r="A4" s="14" t="s">
        <v>40</v>
      </c>
      <c r="C4" s="29">
        <v>52783.535000000003</v>
      </c>
      <c r="D4" s="30">
        <v>0.27694350000000001</v>
      </c>
    </row>
    <row r="5" spans="1:21" s="27" customFormat="1" ht="12.95" customHeight="1" thickTop="1" x14ac:dyDescent="0.2">
      <c r="A5" s="4" t="s">
        <v>33</v>
      </c>
      <c r="B5" s="31"/>
      <c r="C5" s="5">
        <v>-9.5</v>
      </c>
      <c r="D5" s="31" t="s">
        <v>34</v>
      </c>
    </row>
    <row r="6" spans="1:21" s="27" customFormat="1" ht="12.95" customHeight="1" x14ac:dyDescent="0.2">
      <c r="A6" s="32" t="s">
        <v>7</v>
      </c>
    </row>
    <row r="7" spans="1:21" s="27" customFormat="1" ht="12.95" customHeight="1" x14ac:dyDescent="0.2">
      <c r="A7" s="27" t="s">
        <v>8</v>
      </c>
      <c r="C7" s="27">
        <v>51868.235000000001</v>
      </c>
      <c r="D7" s="27" t="s">
        <v>57</v>
      </c>
    </row>
    <row r="8" spans="1:21" s="27" customFormat="1" ht="12.95" customHeight="1" x14ac:dyDescent="0.2">
      <c r="A8" s="27" t="s">
        <v>9</v>
      </c>
      <c r="C8" s="27">
        <v>0.27694299999999999</v>
      </c>
      <c r="D8" s="27" t="s">
        <v>57</v>
      </c>
    </row>
    <row r="9" spans="1:21" s="27" customFormat="1" ht="12.95" customHeight="1" x14ac:dyDescent="0.2">
      <c r="A9" s="8" t="s">
        <v>37</v>
      </c>
      <c r="B9" s="13">
        <v>21</v>
      </c>
      <c r="C9" s="11" t="str">
        <f>"F"&amp;B9</f>
        <v>F21</v>
      </c>
      <c r="D9" s="12" t="str">
        <f>"G"&amp;B9</f>
        <v>G21</v>
      </c>
    </row>
    <row r="10" spans="1:21" s="27" customFormat="1" ht="12.95" customHeight="1" thickBot="1" x14ac:dyDescent="0.25">
      <c r="A10" s="31"/>
      <c r="B10" s="31"/>
      <c r="C10" s="33" t="s">
        <v>25</v>
      </c>
      <c r="D10" s="33" t="s">
        <v>26</v>
      </c>
      <c r="E10" s="31"/>
    </row>
    <row r="11" spans="1:21" s="27" customFormat="1" ht="12.95" customHeight="1" x14ac:dyDescent="0.2">
      <c r="A11" s="31" t="s">
        <v>21</v>
      </c>
      <c r="B11" s="31"/>
      <c r="C11" s="10">
        <f ca="1">INTERCEPT(INDIRECT($D$9):G992,INDIRECT($C$9):F992)</f>
        <v>-5.2625197377215646E-3</v>
      </c>
      <c r="D11" s="34"/>
      <c r="E11" s="31"/>
    </row>
    <row r="12" spans="1:21" s="27" customFormat="1" ht="12.95" customHeight="1" x14ac:dyDescent="0.2">
      <c r="A12" s="31" t="s">
        <v>22</v>
      </c>
      <c r="B12" s="31"/>
      <c r="C12" s="10">
        <f ca="1">SLOPE(INDIRECT($D$9):G992,INDIRECT($C$9):F992)</f>
        <v>1.6151769361688842E-6</v>
      </c>
      <c r="D12" s="34"/>
      <c r="E12" s="48" t="s">
        <v>51</v>
      </c>
      <c r="F12" s="49" t="s">
        <v>56</v>
      </c>
    </row>
    <row r="13" spans="1:21" s="27" customFormat="1" ht="12.95" customHeight="1" x14ac:dyDescent="0.2">
      <c r="A13" s="31" t="s">
        <v>24</v>
      </c>
      <c r="B13" s="31"/>
      <c r="C13" s="34" t="s">
        <v>19</v>
      </c>
      <c r="E13" s="50" t="s">
        <v>52</v>
      </c>
      <c r="F13" s="51">
        <v>1</v>
      </c>
    </row>
    <row r="14" spans="1:21" s="27" customFormat="1" ht="12.95" customHeight="1" x14ac:dyDescent="0.2">
      <c r="A14" s="31"/>
      <c r="B14" s="31"/>
      <c r="C14" s="31"/>
      <c r="E14" s="50" t="s">
        <v>35</v>
      </c>
      <c r="F14" s="52">
        <f ca="1">NOW()+15018.5+$C$5/24</f>
        <v>60518.728215856478</v>
      </c>
    </row>
    <row r="15" spans="1:21" s="27" customFormat="1" ht="12.95" customHeight="1" x14ac:dyDescent="0.2">
      <c r="A15" s="6" t="s">
        <v>23</v>
      </c>
      <c r="B15" s="31"/>
      <c r="C15" s="7">
        <f ca="1">(C7+C11)+(C8+C12)*INT(MAX(F21:F3533))</f>
        <v>60043.911722118595</v>
      </c>
      <c r="E15" s="50" t="s">
        <v>53</v>
      </c>
      <c r="F15" s="53">
        <f ca="1">ROUND(2*($F$14-$C$7)/$C$8,0)/2+$F$13</f>
        <v>31236.5</v>
      </c>
    </row>
    <row r="16" spans="1:21" s="27" customFormat="1" ht="12.95" customHeight="1" x14ac:dyDescent="0.2">
      <c r="A16" s="6" t="s">
        <v>10</v>
      </c>
      <c r="B16" s="31"/>
      <c r="C16" s="7">
        <f ca="1">+C8+C12</f>
        <v>0.27694461517693614</v>
      </c>
      <c r="E16" s="50" t="s">
        <v>36</v>
      </c>
      <c r="F16" s="53">
        <f ca="1">ROUND(2*($F$14-$C$15)/$C$16,0)/2+$F$13</f>
        <v>1715.5</v>
      </c>
    </row>
    <row r="17" spans="1:21" s="27" customFormat="1" ht="12.95" customHeight="1" thickBot="1" x14ac:dyDescent="0.25">
      <c r="A17" s="8" t="s">
        <v>32</v>
      </c>
      <c r="B17" s="31"/>
      <c r="C17" s="31">
        <f>COUNT(C21:C2191)</f>
        <v>34</v>
      </c>
      <c r="E17" s="50" t="s">
        <v>54</v>
      </c>
      <c r="F17" s="54">
        <f ca="1">+$C$15+$C$16*$F$16-15018.5-$C$5/24</f>
        <v>45500.906042787967</v>
      </c>
    </row>
    <row r="18" spans="1:21" s="27" customFormat="1" ht="12.95" customHeight="1" thickTop="1" thickBot="1" x14ac:dyDescent="0.25">
      <c r="A18" s="6" t="s">
        <v>11</v>
      </c>
      <c r="B18" s="31"/>
      <c r="C18" s="35">
        <f ca="1">+C15</f>
        <v>60043.911722118595</v>
      </c>
      <c r="D18" s="36">
        <f ca="1">+C16</f>
        <v>0.27694461517693614</v>
      </c>
      <c r="E18" s="56" t="s">
        <v>55</v>
      </c>
      <c r="F18" s="55">
        <f ca="1">+($C$15+$C$16*$F$16)-($C$16/2)-15018.5-$C$5/24</f>
        <v>45500.767570480377</v>
      </c>
    </row>
    <row r="19" spans="1:21" s="27" customFormat="1" ht="12.95" customHeight="1" thickTop="1" x14ac:dyDescent="0.2">
      <c r="E19" s="8"/>
      <c r="F19" s="9"/>
    </row>
    <row r="20" spans="1:21" s="27" customFormat="1" ht="12.95" customHeight="1" thickBot="1" x14ac:dyDescent="0.25">
      <c r="A20" s="33" t="s">
        <v>12</v>
      </c>
      <c r="B20" s="33" t="s">
        <v>13</v>
      </c>
      <c r="C20" s="33" t="s">
        <v>14</v>
      </c>
      <c r="D20" s="33" t="s">
        <v>18</v>
      </c>
      <c r="E20" s="33" t="s">
        <v>15</v>
      </c>
      <c r="F20" s="33" t="s">
        <v>16</v>
      </c>
      <c r="G20" s="33" t="s">
        <v>17</v>
      </c>
      <c r="H20" s="2" t="s">
        <v>6</v>
      </c>
      <c r="I20" s="2" t="s">
        <v>57</v>
      </c>
      <c r="J20" s="2" t="s">
        <v>3</v>
      </c>
      <c r="K20" s="2" t="s">
        <v>5</v>
      </c>
      <c r="L20" s="2" t="s">
        <v>48</v>
      </c>
      <c r="M20" s="2" t="s">
        <v>30</v>
      </c>
      <c r="N20" s="2" t="s">
        <v>31</v>
      </c>
      <c r="O20" s="2" t="s">
        <v>28</v>
      </c>
      <c r="P20" s="2" t="s">
        <v>27</v>
      </c>
      <c r="Q20" s="33" t="s">
        <v>20</v>
      </c>
      <c r="U20" s="23" t="s">
        <v>1</v>
      </c>
    </row>
    <row r="21" spans="1:21" s="27" customFormat="1" ht="12.95" customHeight="1" x14ac:dyDescent="0.2">
      <c r="A21" s="27" t="str">
        <f>$D$7</f>
        <v>VSX</v>
      </c>
      <c r="C21" s="17">
        <f>$C$7</f>
        <v>51868.235000000001</v>
      </c>
      <c r="D21" s="17"/>
      <c r="E21" s="27">
        <f t="shared" ref="E21:E54" si="0">+(C21-C$7)/C$8</f>
        <v>0</v>
      </c>
      <c r="F21" s="27">
        <f t="shared" ref="F21:F54" si="1">ROUND(2*E21,0)/2</f>
        <v>0</v>
      </c>
      <c r="G21" s="27">
        <f>+C21-(C$7+F21*C$8)</f>
        <v>0</v>
      </c>
      <c r="I21" s="27">
        <f>+G21</f>
        <v>0</v>
      </c>
      <c r="O21" s="27">
        <f t="shared" ref="O21:O54" ca="1" si="2">+C$11+C$12*$F21</f>
        <v>-5.2625197377215646E-3</v>
      </c>
      <c r="Q21" s="37">
        <f t="shared" ref="Q21:Q54" si="3">+C21-15018.5</f>
        <v>36849.735000000001</v>
      </c>
    </row>
    <row r="22" spans="1:21" s="27" customFormat="1" ht="12.95" customHeight="1" x14ac:dyDescent="0.2">
      <c r="A22" s="27" t="s">
        <v>41</v>
      </c>
      <c r="C22" s="17">
        <v>52783.535000000003</v>
      </c>
      <c r="D22" s="17" t="s">
        <v>19</v>
      </c>
      <c r="E22" s="27">
        <f t="shared" si="0"/>
        <v>3305.0122227317638</v>
      </c>
      <c r="F22" s="27">
        <f t="shared" si="1"/>
        <v>3305</v>
      </c>
      <c r="G22" s="27">
        <f>+C22-(C$7+F22*C$8)</f>
        <v>3.3850000036181882E-3</v>
      </c>
      <c r="K22" s="27">
        <f>+G22</f>
        <v>3.3850000036181882E-3</v>
      </c>
      <c r="O22" s="27">
        <f t="shared" ca="1" si="2"/>
        <v>7.5640036316597381E-5</v>
      </c>
      <c r="Q22" s="37">
        <f t="shared" si="3"/>
        <v>37765.035000000003</v>
      </c>
    </row>
    <row r="23" spans="1:21" s="27" customFormat="1" ht="12.95" customHeight="1" x14ac:dyDescent="0.2">
      <c r="A23" s="27" t="s">
        <v>44</v>
      </c>
      <c r="C23" s="17">
        <v>57151.912900000003</v>
      </c>
      <c r="D23" s="41">
        <v>1E-4</v>
      </c>
      <c r="E23" s="27">
        <f t="shared" si="0"/>
        <v>19078.575374716107</v>
      </c>
      <c r="F23" s="27">
        <f t="shared" si="1"/>
        <v>19078.5</v>
      </c>
      <c r="G23" s="27">
        <f>+C23-(C$7+F23*C$8)</f>
        <v>2.0874500005447771E-2</v>
      </c>
      <c r="K23" s="27">
        <f>+G23</f>
        <v>2.0874500005447771E-2</v>
      </c>
      <c r="O23" s="27">
        <f t="shared" ca="1" si="2"/>
        <v>2.5552633438976492E-2</v>
      </c>
      <c r="Q23" s="37">
        <f t="shared" si="3"/>
        <v>42133.412900000003</v>
      </c>
      <c r="R23" s="27" t="str">
        <f>IF(ABS(C23-C22)&lt;0.00001,1,"")</f>
        <v/>
      </c>
    </row>
    <row r="24" spans="1:21" s="27" customFormat="1" ht="12.95" customHeight="1" x14ac:dyDescent="0.2">
      <c r="A24" s="21" t="s">
        <v>45</v>
      </c>
      <c r="B24" s="22" t="s">
        <v>4</v>
      </c>
      <c r="C24" s="42">
        <v>57461.772640000003</v>
      </c>
      <c r="D24" s="42">
        <v>0.05</v>
      </c>
      <c r="E24" s="27">
        <f t="shared" si="0"/>
        <v>20197.432829138135</v>
      </c>
      <c r="F24" s="27">
        <f t="shared" si="1"/>
        <v>20197.5</v>
      </c>
      <c r="O24" s="27">
        <f t="shared" ca="1" si="2"/>
        <v>2.7360016430549472E-2</v>
      </c>
      <c r="Q24" s="37">
        <f t="shared" si="3"/>
        <v>42443.272640000003</v>
      </c>
      <c r="U24" s="27">
        <f>+C24-(C$7+F24*C$8)</f>
        <v>-1.8602500000270084E-2</v>
      </c>
    </row>
    <row r="25" spans="1:21" s="27" customFormat="1" ht="12.95" customHeight="1" x14ac:dyDescent="0.2">
      <c r="A25" s="20" t="s">
        <v>0</v>
      </c>
      <c r="B25" s="19" t="s">
        <v>2</v>
      </c>
      <c r="C25" s="43">
        <v>58192.947615999998</v>
      </c>
      <c r="D25" s="43">
        <v>6.8999999999999997E-5</v>
      </c>
      <c r="E25" s="27">
        <f t="shared" si="0"/>
        <v>22837.596963996191</v>
      </c>
      <c r="F25" s="27">
        <f t="shared" si="1"/>
        <v>22837.5</v>
      </c>
      <c r="G25" s="27">
        <f t="shared" ref="G25:G54" si="4">+C25-(C$7+F25*C$8)</f>
        <v>2.6853499999560881E-2</v>
      </c>
      <c r="K25" s="27">
        <f t="shared" ref="K25:K35" si="5">+G25</f>
        <v>2.6853499999560881E-2</v>
      </c>
      <c r="O25" s="27">
        <f t="shared" ca="1" si="2"/>
        <v>3.1624083542035331E-2</v>
      </c>
      <c r="Q25" s="37">
        <f t="shared" si="3"/>
        <v>43174.447615999998</v>
      </c>
    </row>
    <row r="26" spans="1:21" s="27" customFormat="1" ht="12.95" customHeight="1" x14ac:dyDescent="0.2">
      <c r="A26" s="20" t="s">
        <v>0</v>
      </c>
      <c r="B26" s="19" t="s">
        <v>4</v>
      </c>
      <c r="C26" s="43">
        <v>58193.086356</v>
      </c>
      <c r="D26" s="43">
        <v>7.4999999999999993E-5</v>
      </c>
      <c r="E26" s="27">
        <f t="shared" si="0"/>
        <v>22838.09793350978</v>
      </c>
      <c r="F26" s="27">
        <f t="shared" si="1"/>
        <v>22838</v>
      </c>
      <c r="G26" s="27">
        <f t="shared" si="4"/>
        <v>2.7121999999508262E-2</v>
      </c>
      <c r="K26" s="27">
        <f t="shared" si="5"/>
        <v>2.7121999999508262E-2</v>
      </c>
      <c r="O26" s="27">
        <f t="shared" ca="1" si="2"/>
        <v>3.1624891130503409E-2</v>
      </c>
      <c r="Q26" s="37">
        <f t="shared" si="3"/>
        <v>43174.586356</v>
      </c>
    </row>
    <row r="27" spans="1:21" s="27" customFormat="1" ht="12.95" customHeight="1" x14ac:dyDescent="0.2">
      <c r="A27" s="20" t="s">
        <v>0</v>
      </c>
      <c r="B27" s="19" t="s">
        <v>2</v>
      </c>
      <c r="C27" s="43">
        <v>58195.025135999997</v>
      </c>
      <c r="D27" s="43">
        <v>8.7999999999999998E-5</v>
      </c>
      <c r="E27" s="27">
        <f t="shared" si="0"/>
        <v>22845.098579852158</v>
      </c>
      <c r="F27" s="27">
        <f t="shared" si="1"/>
        <v>22845</v>
      </c>
      <c r="G27" s="27">
        <f t="shared" si="4"/>
        <v>2.7300999994622543E-2</v>
      </c>
      <c r="K27" s="27">
        <f t="shared" si="5"/>
        <v>2.7300999994622543E-2</v>
      </c>
      <c r="O27" s="27">
        <f t="shared" ca="1" si="2"/>
        <v>3.1636197369056596E-2</v>
      </c>
      <c r="Q27" s="37">
        <f t="shared" si="3"/>
        <v>43176.525135999997</v>
      </c>
    </row>
    <row r="28" spans="1:21" s="27" customFormat="1" ht="12.95" customHeight="1" x14ac:dyDescent="0.2">
      <c r="A28" s="20" t="s">
        <v>0</v>
      </c>
      <c r="B28" s="19" t="s">
        <v>4</v>
      </c>
      <c r="C28" s="43">
        <v>58195.163375999997</v>
      </c>
      <c r="D28" s="43">
        <v>7.1000000000000005E-5</v>
      </c>
      <c r="E28" s="27">
        <f t="shared" si="0"/>
        <v>22845.597743940074</v>
      </c>
      <c r="F28" s="27">
        <f t="shared" si="1"/>
        <v>22845.5</v>
      </c>
      <c r="G28" s="27">
        <f t="shared" si="4"/>
        <v>2.7069499992649071E-2</v>
      </c>
      <c r="K28" s="27">
        <f t="shared" si="5"/>
        <v>2.7069499992649071E-2</v>
      </c>
      <c r="O28" s="27">
        <f t="shared" ca="1" si="2"/>
        <v>3.1637004957524681E-2</v>
      </c>
      <c r="Q28" s="37">
        <f t="shared" si="3"/>
        <v>43176.663375999997</v>
      </c>
    </row>
    <row r="29" spans="1:21" s="27" customFormat="1" ht="12.95" customHeight="1" x14ac:dyDescent="0.2">
      <c r="A29" s="20" t="s">
        <v>0</v>
      </c>
      <c r="B29" s="19" t="s">
        <v>4</v>
      </c>
      <c r="C29" s="43">
        <v>58195.994169999998</v>
      </c>
      <c r="D29" s="43">
        <v>2.9999999999999997E-4</v>
      </c>
      <c r="E29" s="27">
        <f t="shared" si="0"/>
        <v>22848.597617560285</v>
      </c>
      <c r="F29" s="27">
        <f t="shared" si="1"/>
        <v>22848.5</v>
      </c>
      <c r="G29" s="27">
        <f t="shared" si="4"/>
        <v>2.7034499995352235E-2</v>
      </c>
      <c r="K29" s="27">
        <f t="shared" si="5"/>
        <v>2.7034499995352235E-2</v>
      </c>
      <c r="O29" s="27">
        <f t="shared" ca="1" si="2"/>
        <v>3.1641850488333186E-2</v>
      </c>
      <c r="Q29" s="37">
        <f t="shared" si="3"/>
        <v>43177.494169999998</v>
      </c>
    </row>
    <row r="30" spans="1:21" s="27" customFormat="1" ht="12.95" customHeight="1" x14ac:dyDescent="0.2">
      <c r="A30" s="20" t="s">
        <v>0</v>
      </c>
      <c r="B30" s="19" t="s">
        <v>2</v>
      </c>
      <c r="C30" s="43">
        <v>58196.132804000001</v>
      </c>
      <c r="D30" s="43">
        <v>9.0000000000000006E-5</v>
      </c>
      <c r="E30" s="27">
        <f t="shared" si="0"/>
        <v>22849.098204323633</v>
      </c>
      <c r="F30" s="27">
        <f t="shared" si="1"/>
        <v>22849</v>
      </c>
      <c r="G30" s="27">
        <f t="shared" si="4"/>
        <v>2.7197000003070571E-2</v>
      </c>
      <c r="K30" s="27">
        <f t="shared" si="5"/>
        <v>2.7197000003070571E-2</v>
      </c>
      <c r="O30" s="27">
        <f t="shared" ca="1" si="2"/>
        <v>3.1642658076801271E-2</v>
      </c>
      <c r="Q30" s="37">
        <f t="shared" si="3"/>
        <v>43177.632804000001</v>
      </c>
    </row>
    <row r="31" spans="1:21" s="27" customFormat="1" ht="12.95" customHeight="1" x14ac:dyDescent="0.2">
      <c r="A31" s="20" t="s">
        <v>0</v>
      </c>
      <c r="B31" s="19" t="s">
        <v>4</v>
      </c>
      <c r="C31" s="43">
        <v>58215.934639999999</v>
      </c>
      <c r="D31" s="43">
        <v>1.2999999999999999E-4</v>
      </c>
      <c r="E31" s="27">
        <f t="shared" si="0"/>
        <v>22920.599690188952</v>
      </c>
      <c r="F31" s="27">
        <f t="shared" si="1"/>
        <v>22920.5</v>
      </c>
      <c r="G31" s="27">
        <f t="shared" si="4"/>
        <v>2.7608500000496861E-2</v>
      </c>
      <c r="K31" s="27">
        <f t="shared" si="5"/>
        <v>2.7608500000496861E-2</v>
      </c>
      <c r="O31" s="27">
        <f t="shared" ca="1" si="2"/>
        <v>3.1758143227737345E-2</v>
      </c>
      <c r="Q31" s="37">
        <f t="shared" si="3"/>
        <v>43197.434639999999</v>
      </c>
    </row>
    <row r="32" spans="1:21" s="27" customFormat="1" ht="12.95" customHeight="1" x14ac:dyDescent="0.2">
      <c r="A32" s="20" t="s">
        <v>0</v>
      </c>
      <c r="B32" s="19" t="s">
        <v>2</v>
      </c>
      <c r="C32" s="43">
        <v>58216.07271</v>
      </c>
      <c r="D32" s="43">
        <v>3.2000000000000003E-4</v>
      </c>
      <c r="E32" s="27">
        <f t="shared" si="0"/>
        <v>22921.098240432148</v>
      </c>
      <c r="F32" s="27">
        <f t="shared" si="1"/>
        <v>22921</v>
      </c>
      <c r="G32" s="27">
        <f t="shared" si="4"/>
        <v>2.720699999917997E-2</v>
      </c>
      <c r="K32" s="27">
        <f t="shared" si="5"/>
        <v>2.720699999917997E-2</v>
      </c>
      <c r="O32" s="27">
        <f t="shared" ca="1" si="2"/>
        <v>3.1758950816205431E-2</v>
      </c>
      <c r="Q32" s="37">
        <f t="shared" si="3"/>
        <v>43197.57271</v>
      </c>
    </row>
    <row r="33" spans="1:22" s="27" customFormat="1" ht="12.95" customHeight="1" x14ac:dyDescent="0.2">
      <c r="A33" s="24" t="s">
        <v>46</v>
      </c>
      <c r="B33" s="25" t="s">
        <v>4</v>
      </c>
      <c r="C33" s="44">
        <v>58601.996619999874</v>
      </c>
      <c r="D33" s="45">
        <v>3.8999999999999999E-4</v>
      </c>
      <c r="E33" s="27">
        <f t="shared" si="0"/>
        <v>24314.612104295375</v>
      </c>
      <c r="F33" s="27">
        <f t="shared" si="1"/>
        <v>24314.5</v>
      </c>
      <c r="G33" s="27">
        <f t="shared" si="4"/>
        <v>3.1046499876538292E-2</v>
      </c>
      <c r="K33" s="27">
        <f t="shared" si="5"/>
        <v>3.1046499876538292E-2</v>
      </c>
      <c r="O33" s="27">
        <f t="shared" ca="1" si="2"/>
        <v>3.4009699876756769E-2</v>
      </c>
      <c r="Q33" s="37">
        <f t="shared" si="3"/>
        <v>43583.496619999874</v>
      </c>
    </row>
    <row r="34" spans="1:22" s="27" customFormat="1" ht="12.95" customHeight="1" x14ac:dyDescent="0.2">
      <c r="A34" s="24" t="s">
        <v>46</v>
      </c>
      <c r="B34" s="25" t="s">
        <v>2</v>
      </c>
      <c r="C34" s="44">
        <v>58609.88956000004</v>
      </c>
      <c r="D34" s="45">
        <v>4.4000000000000002E-4</v>
      </c>
      <c r="E34" s="27">
        <f t="shared" si="0"/>
        <v>24343.112337195882</v>
      </c>
      <c r="F34" s="27">
        <f t="shared" si="1"/>
        <v>24343</v>
      </c>
      <c r="G34" s="27">
        <f t="shared" si="4"/>
        <v>3.1111000040255021E-2</v>
      </c>
      <c r="K34" s="27">
        <f t="shared" si="5"/>
        <v>3.1111000040255021E-2</v>
      </c>
      <c r="O34" s="27">
        <f t="shared" ca="1" si="2"/>
        <v>3.405573241943758E-2</v>
      </c>
      <c r="Q34" s="37">
        <f t="shared" si="3"/>
        <v>43591.38956000004</v>
      </c>
    </row>
    <row r="35" spans="1:22" s="27" customFormat="1" ht="12.95" customHeight="1" x14ac:dyDescent="0.2">
      <c r="A35" s="24" t="s">
        <v>46</v>
      </c>
      <c r="B35" s="25" t="s">
        <v>4</v>
      </c>
      <c r="C35" s="44">
        <v>58610.027819999959</v>
      </c>
      <c r="D35" s="45">
        <v>4.6999999999999999E-4</v>
      </c>
      <c r="E35" s="27">
        <f t="shared" si="0"/>
        <v>24343.611573500537</v>
      </c>
      <c r="F35" s="27">
        <f t="shared" si="1"/>
        <v>24343.5</v>
      </c>
      <c r="G35" s="27">
        <f t="shared" si="4"/>
        <v>3.0899499957740773E-2</v>
      </c>
      <c r="K35" s="27">
        <f t="shared" si="5"/>
        <v>3.0899499957740773E-2</v>
      </c>
      <c r="O35" s="27">
        <f t="shared" ca="1" si="2"/>
        <v>3.4056540007905665E-2</v>
      </c>
      <c r="Q35" s="37">
        <f t="shared" si="3"/>
        <v>43591.527819999959</v>
      </c>
    </row>
    <row r="36" spans="1:22" s="27" customFormat="1" ht="12.95" customHeight="1" x14ac:dyDescent="0.2">
      <c r="A36" s="38" t="s">
        <v>47</v>
      </c>
      <c r="B36" s="26" t="s">
        <v>2</v>
      </c>
      <c r="C36" s="46">
        <v>59281.207592525054</v>
      </c>
      <c r="D36" s="46">
        <v>9.0620000000000006E-3</v>
      </c>
      <c r="E36" s="27">
        <f t="shared" si="0"/>
        <v>26767.141948072538</v>
      </c>
      <c r="F36" s="27">
        <f t="shared" si="1"/>
        <v>26767</v>
      </c>
      <c r="G36" s="27">
        <f t="shared" si="4"/>
        <v>3.9311525055381935E-2</v>
      </c>
      <c r="L36" s="27">
        <f t="shared" ref="L36:L53" si="6">+G36</f>
        <v>3.9311525055381935E-2</v>
      </c>
      <c r="O36" s="27">
        <f t="shared" ca="1" si="2"/>
        <v>3.7970921312710959E-2</v>
      </c>
      <c r="Q36" s="37">
        <f t="shared" si="3"/>
        <v>44262.707592525054</v>
      </c>
      <c r="V36" s="40" t="s">
        <v>49</v>
      </c>
    </row>
    <row r="37" spans="1:22" s="27" customFormat="1" ht="12.95" customHeight="1" x14ac:dyDescent="0.2">
      <c r="A37" s="38" t="s">
        <v>47</v>
      </c>
      <c r="B37" s="26" t="s">
        <v>4</v>
      </c>
      <c r="C37" s="46">
        <v>59281.346702514216</v>
      </c>
      <c r="D37" s="46">
        <v>9.7009999999999996E-3</v>
      </c>
      <c r="E37" s="27">
        <f t="shared" si="0"/>
        <v>26767.644253561983</v>
      </c>
      <c r="F37" s="27">
        <f t="shared" si="1"/>
        <v>26767.5</v>
      </c>
      <c r="G37" s="27">
        <f t="shared" si="4"/>
        <v>3.995001421571942E-2</v>
      </c>
      <c r="L37" s="27">
        <f t="shared" si="6"/>
        <v>3.995001421571942E-2</v>
      </c>
      <c r="O37" s="27">
        <f t="shared" ca="1" si="2"/>
        <v>3.7971728901179044E-2</v>
      </c>
      <c r="Q37" s="37">
        <f t="shared" si="3"/>
        <v>44262.846702514216</v>
      </c>
      <c r="V37" s="40" t="s">
        <v>49</v>
      </c>
    </row>
    <row r="38" spans="1:22" s="27" customFormat="1" ht="12.95" customHeight="1" x14ac:dyDescent="0.2">
      <c r="A38" s="38" t="s">
        <v>47</v>
      </c>
      <c r="B38" s="26" t="s">
        <v>2</v>
      </c>
      <c r="C38" s="46">
        <v>59292.562632122077</v>
      </c>
      <c r="D38" s="46">
        <v>6.3090000000000004E-3</v>
      </c>
      <c r="E38" s="27">
        <f t="shared" si="0"/>
        <v>26808.143307908402</v>
      </c>
      <c r="F38" s="27">
        <f t="shared" si="1"/>
        <v>26808</v>
      </c>
      <c r="G38" s="27">
        <f t="shared" si="4"/>
        <v>3.9688122080406174E-2</v>
      </c>
      <c r="L38" s="27">
        <f t="shared" si="6"/>
        <v>3.9688122080406174E-2</v>
      </c>
      <c r="O38" s="27">
        <f t="shared" ca="1" si="2"/>
        <v>3.8037143567093881E-2</v>
      </c>
      <c r="Q38" s="37">
        <f t="shared" si="3"/>
        <v>44274.062632122077</v>
      </c>
      <c r="V38" s="40" t="s">
        <v>49</v>
      </c>
    </row>
    <row r="39" spans="1:22" s="27" customFormat="1" ht="12.95" customHeight="1" x14ac:dyDescent="0.2">
      <c r="A39" s="38" t="s">
        <v>47</v>
      </c>
      <c r="B39" s="26" t="s">
        <v>4</v>
      </c>
      <c r="C39" s="46">
        <v>59292.701502119191</v>
      </c>
      <c r="D39" s="46">
        <v>8.8520000000000005E-3</v>
      </c>
      <c r="E39" s="27">
        <f t="shared" si="0"/>
        <v>26808.644746822236</v>
      </c>
      <c r="F39" s="27">
        <f t="shared" si="1"/>
        <v>26808.5</v>
      </c>
      <c r="G39" s="27">
        <f t="shared" si="4"/>
        <v>4.0086619192152284E-2</v>
      </c>
      <c r="L39" s="27">
        <f t="shared" si="6"/>
        <v>4.0086619192152284E-2</v>
      </c>
      <c r="O39" s="27">
        <f t="shared" ca="1" si="2"/>
        <v>3.8037951155561966E-2</v>
      </c>
      <c r="Q39" s="37">
        <f t="shared" si="3"/>
        <v>44274.201502119191</v>
      </c>
      <c r="V39" s="40" t="s">
        <v>49</v>
      </c>
    </row>
    <row r="40" spans="1:22" s="27" customFormat="1" ht="12.95" customHeight="1" x14ac:dyDescent="0.2">
      <c r="A40" s="38" t="s">
        <v>47</v>
      </c>
      <c r="B40" s="26" t="s">
        <v>2</v>
      </c>
      <c r="C40" s="46">
        <v>59305.579451876692</v>
      </c>
      <c r="D40" s="46">
        <v>1.4600999999999999E-2</v>
      </c>
      <c r="E40" s="27">
        <f t="shared" si="0"/>
        <v>26855.145108837169</v>
      </c>
      <c r="F40" s="27">
        <f t="shared" si="1"/>
        <v>26855</v>
      </c>
      <c r="G40" s="27">
        <f t="shared" si="4"/>
        <v>4.0186876693041995E-2</v>
      </c>
      <c r="L40" s="27">
        <f t="shared" si="6"/>
        <v>4.0186876693041995E-2</v>
      </c>
      <c r="O40" s="27">
        <f t="shared" ca="1" si="2"/>
        <v>3.811305688309382E-2</v>
      </c>
      <c r="Q40" s="37">
        <f t="shared" si="3"/>
        <v>44287.079451876692</v>
      </c>
      <c r="V40" s="40" t="s">
        <v>49</v>
      </c>
    </row>
    <row r="41" spans="1:22" s="27" customFormat="1" ht="12.95" customHeight="1" x14ac:dyDescent="0.2">
      <c r="A41" s="38" t="s">
        <v>47</v>
      </c>
      <c r="B41" s="26" t="s">
        <v>4</v>
      </c>
      <c r="C41" s="46">
        <v>59305.717921867501</v>
      </c>
      <c r="D41" s="46">
        <v>2.4009999999999999E-3</v>
      </c>
      <c r="E41" s="27">
        <f t="shared" si="0"/>
        <v>26855.645103387702</v>
      </c>
      <c r="F41" s="27">
        <f t="shared" si="1"/>
        <v>26855.5</v>
      </c>
      <c r="G41" s="27">
        <f t="shared" si="4"/>
        <v>4.0185367499361746E-2</v>
      </c>
      <c r="L41" s="27">
        <f t="shared" si="6"/>
        <v>4.0185367499361746E-2</v>
      </c>
      <c r="O41" s="27">
        <f t="shared" ca="1" si="2"/>
        <v>3.8113864471561905E-2</v>
      </c>
      <c r="Q41" s="37">
        <f t="shared" si="3"/>
        <v>44287.217921867501</v>
      </c>
      <c r="V41" s="40" t="s">
        <v>49</v>
      </c>
    </row>
    <row r="42" spans="1:22" s="27" customFormat="1" ht="12.95" customHeight="1" x14ac:dyDescent="0.2">
      <c r="A42" s="38" t="s">
        <v>47</v>
      </c>
      <c r="B42" s="26" t="s">
        <v>2</v>
      </c>
      <c r="C42" s="46">
        <v>59307.517681810074</v>
      </c>
      <c r="D42" s="46">
        <v>1.5510000000000001E-3</v>
      </c>
      <c r="E42" s="27">
        <f t="shared" si="0"/>
        <v>26862.143768970775</v>
      </c>
      <c r="F42" s="27">
        <f t="shared" si="1"/>
        <v>26862</v>
      </c>
      <c r="G42" s="27">
        <f t="shared" si="4"/>
        <v>3.9815810072468594E-2</v>
      </c>
      <c r="L42" s="27">
        <f t="shared" si="6"/>
        <v>3.9815810072468594E-2</v>
      </c>
      <c r="O42" s="27">
        <f t="shared" ca="1" si="2"/>
        <v>3.8124363121646999E-2</v>
      </c>
      <c r="Q42" s="37">
        <f t="shared" si="3"/>
        <v>44289.017681810074</v>
      </c>
      <c r="V42" s="40" t="s">
        <v>49</v>
      </c>
    </row>
    <row r="43" spans="1:22" s="27" customFormat="1" ht="12.95" customHeight="1" x14ac:dyDescent="0.2">
      <c r="A43" s="38" t="s">
        <v>47</v>
      </c>
      <c r="B43" s="26" t="s">
        <v>4</v>
      </c>
      <c r="C43" s="46">
        <v>59307.656321809627</v>
      </c>
      <c r="D43" s="46">
        <v>0</v>
      </c>
      <c r="E43" s="27">
        <f t="shared" si="0"/>
        <v>26862.64437739761</v>
      </c>
      <c r="F43" s="27">
        <f t="shared" si="1"/>
        <v>26862.5</v>
      </c>
      <c r="G43" s="27">
        <f t="shared" si="4"/>
        <v>3.9984309623832814E-2</v>
      </c>
      <c r="L43" s="27">
        <f t="shared" si="6"/>
        <v>3.9984309623832814E-2</v>
      </c>
      <c r="O43" s="27">
        <f t="shared" ca="1" si="2"/>
        <v>3.8125170710115085E-2</v>
      </c>
      <c r="Q43" s="37">
        <f t="shared" si="3"/>
        <v>44289.156321809627</v>
      </c>
      <c r="V43" s="40" t="s">
        <v>49</v>
      </c>
    </row>
    <row r="44" spans="1:22" s="27" customFormat="1" ht="12.95" customHeight="1" x14ac:dyDescent="0.2">
      <c r="A44" s="38" t="s">
        <v>47</v>
      </c>
      <c r="B44" s="26" t="s">
        <v>2</v>
      </c>
      <c r="C44" s="46">
        <v>59318.872731406242</v>
      </c>
      <c r="D44" s="46">
        <v>0</v>
      </c>
      <c r="E44" s="27">
        <f t="shared" si="0"/>
        <v>26903.145164912061</v>
      </c>
      <c r="F44" s="27">
        <f t="shared" si="1"/>
        <v>26903</v>
      </c>
      <c r="G44" s="27">
        <f t="shared" si="4"/>
        <v>4.0202406242315192E-2</v>
      </c>
      <c r="L44" s="27">
        <f t="shared" si="6"/>
        <v>4.0202406242315192E-2</v>
      </c>
      <c r="O44" s="27">
        <f t="shared" ca="1" si="2"/>
        <v>3.8190585376029929E-2</v>
      </c>
      <c r="Q44" s="37">
        <f t="shared" si="3"/>
        <v>44300.372731406242</v>
      </c>
      <c r="V44" s="40" t="s">
        <v>49</v>
      </c>
    </row>
    <row r="45" spans="1:22" s="27" customFormat="1" ht="12.95" customHeight="1" x14ac:dyDescent="0.2">
      <c r="A45" s="38" t="s">
        <v>47</v>
      </c>
      <c r="B45" s="26" t="s">
        <v>4</v>
      </c>
      <c r="C45" s="46">
        <v>59319.011131396517</v>
      </c>
      <c r="D45" s="46">
        <v>0</v>
      </c>
      <c r="E45" s="27">
        <f t="shared" si="0"/>
        <v>26903.64490670108</v>
      </c>
      <c r="F45" s="27">
        <f t="shared" si="1"/>
        <v>26903.5</v>
      </c>
      <c r="G45" s="27">
        <f t="shared" si="4"/>
        <v>4.0130896515620407E-2</v>
      </c>
      <c r="L45" s="27">
        <f t="shared" si="6"/>
        <v>4.0130896515620407E-2</v>
      </c>
      <c r="O45" s="27">
        <f t="shared" ca="1" si="2"/>
        <v>3.8191392964498014E-2</v>
      </c>
      <c r="Q45" s="37">
        <f t="shared" si="3"/>
        <v>44300.511131396517</v>
      </c>
      <c r="V45" s="40" t="s">
        <v>49</v>
      </c>
    </row>
    <row r="46" spans="1:22" s="27" customFormat="1" ht="12.95" customHeight="1" x14ac:dyDescent="0.2">
      <c r="A46" s="38" t="s">
        <v>47</v>
      </c>
      <c r="B46" s="26" t="s">
        <v>2</v>
      </c>
      <c r="C46" s="46">
        <v>59332.166001169477</v>
      </c>
      <c r="D46" s="46">
        <v>1.3860000000000001E-3</v>
      </c>
      <c r="E46" s="27">
        <f t="shared" si="0"/>
        <v>26951.145185722246</v>
      </c>
      <c r="F46" s="27">
        <f t="shared" si="1"/>
        <v>26951</v>
      </c>
      <c r="G46" s="27">
        <f t="shared" si="4"/>
        <v>4.0208169477409683E-2</v>
      </c>
      <c r="L46" s="27">
        <f t="shared" si="6"/>
        <v>4.0208169477409683E-2</v>
      </c>
      <c r="O46" s="27">
        <f t="shared" ca="1" si="2"/>
        <v>3.8268113868966031E-2</v>
      </c>
      <c r="Q46" s="37">
        <f t="shared" si="3"/>
        <v>44313.666001169477</v>
      </c>
      <c r="V46" s="40" t="s">
        <v>49</v>
      </c>
    </row>
    <row r="47" spans="1:22" s="27" customFormat="1" ht="12.95" customHeight="1" x14ac:dyDescent="0.2">
      <c r="A47" s="38" t="s">
        <v>47</v>
      </c>
      <c r="B47" s="26" t="s">
        <v>4</v>
      </c>
      <c r="C47" s="46">
        <v>59332.304561158177</v>
      </c>
      <c r="D47" s="46">
        <v>1.9680000000000001E-3</v>
      </c>
      <c r="E47" s="27">
        <f t="shared" si="0"/>
        <v>26951.645505241788</v>
      </c>
      <c r="F47" s="27">
        <f t="shared" si="1"/>
        <v>26951.5</v>
      </c>
      <c r="G47" s="27">
        <f t="shared" si="4"/>
        <v>4.0296658175066113E-2</v>
      </c>
      <c r="L47" s="27">
        <f t="shared" si="6"/>
        <v>4.0296658175066113E-2</v>
      </c>
      <c r="O47" s="27">
        <f t="shared" ca="1" si="2"/>
        <v>3.8268921457434116E-2</v>
      </c>
      <c r="Q47" s="37">
        <f t="shared" si="3"/>
        <v>44313.804561158177</v>
      </c>
      <c r="V47" s="40" t="s">
        <v>49</v>
      </c>
    </row>
    <row r="48" spans="1:22" s="27" customFormat="1" ht="12.95" customHeight="1" x14ac:dyDescent="0.2">
      <c r="A48" s="38" t="s">
        <v>47</v>
      </c>
      <c r="B48" s="26" t="s">
        <v>2</v>
      </c>
      <c r="C48" s="46">
        <v>59334.104981103446</v>
      </c>
      <c r="D48" s="46">
        <v>1.8055000000000002E-2</v>
      </c>
      <c r="E48" s="27">
        <f t="shared" si="0"/>
        <v>26958.146553996474</v>
      </c>
      <c r="F48" s="27">
        <f t="shared" si="1"/>
        <v>26958</v>
      </c>
      <c r="G48" s="27">
        <f t="shared" si="4"/>
        <v>4.0587103445432149E-2</v>
      </c>
      <c r="L48" s="27">
        <f t="shared" si="6"/>
        <v>4.0587103445432149E-2</v>
      </c>
      <c r="O48" s="27">
        <f t="shared" ca="1" si="2"/>
        <v>3.8279420107519217E-2</v>
      </c>
      <c r="Q48" s="37">
        <f t="shared" si="3"/>
        <v>44315.604981103446</v>
      </c>
      <c r="V48" s="40" t="s">
        <v>49</v>
      </c>
    </row>
    <row r="49" spans="1:22" s="27" customFormat="1" ht="12.95" customHeight="1" x14ac:dyDescent="0.2">
      <c r="A49" s="38" t="s">
        <v>47</v>
      </c>
      <c r="B49" s="26" t="s">
        <v>4</v>
      </c>
      <c r="C49" s="46">
        <v>59334.243321097456</v>
      </c>
      <c r="D49" s="46">
        <v>8.8339999999999998E-3</v>
      </c>
      <c r="E49" s="27">
        <f t="shared" si="0"/>
        <v>26958.646079147897</v>
      </c>
      <c r="F49" s="27">
        <f t="shared" si="1"/>
        <v>26958.5</v>
      </c>
      <c r="G49" s="27">
        <f t="shared" si="4"/>
        <v>4.0455597452819347E-2</v>
      </c>
      <c r="L49" s="27">
        <f t="shared" si="6"/>
        <v>4.0455597452819347E-2</v>
      </c>
      <c r="O49" s="27">
        <f t="shared" ca="1" si="2"/>
        <v>3.8280227695987303E-2</v>
      </c>
      <c r="Q49" s="37">
        <f t="shared" si="3"/>
        <v>44315.743321097456</v>
      </c>
      <c r="V49" s="40" t="s">
        <v>49</v>
      </c>
    </row>
    <row r="50" spans="1:22" s="27" customFormat="1" ht="12.95" customHeight="1" x14ac:dyDescent="0.2">
      <c r="A50" s="38" t="s">
        <v>47</v>
      </c>
      <c r="B50" s="26" t="s">
        <v>2</v>
      </c>
      <c r="C50" s="46">
        <v>59346.01334070228</v>
      </c>
      <c r="D50" s="46">
        <v>2.7100000000000002E-3</v>
      </c>
      <c r="E50" s="27">
        <f t="shared" si="0"/>
        <v>27001.145870097025</v>
      </c>
      <c r="F50" s="27">
        <f t="shared" si="1"/>
        <v>27001</v>
      </c>
      <c r="G50" s="27">
        <f t="shared" si="4"/>
        <v>4.0397702279733494E-2</v>
      </c>
      <c r="L50" s="27">
        <f t="shared" si="6"/>
        <v>4.0397702279733494E-2</v>
      </c>
      <c r="O50" s="27">
        <f t="shared" ca="1" si="2"/>
        <v>3.8348872715774474E-2</v>
      </c>
      <c r="Q50" s="37">
        <f t="shared" si="3"/>
        <v>44327.51334070228</v>
      </c>
      <c r="V50" s="40" t="s">
        <v>49</v>
      </c>
    </row>
    <row r="51" spans="1:22" s="27" customFormat="1" ht="12.95" customHeight="1" x14ac:dyDescent="0.2">
      <c r="A51" s="38" t="s">
        <v>47</v>
      </c>
      <c r="B51" s="26" t="s">
        <v>4</v>
      </c>
      <c r="C51" s="46">
        <v>59346.151720702183</v>
      </c>
      <c r="D51" s="46">
        <v>1.9120000000000001E-3</v>
      </c>
      <c r="E51" s="27">
        <f t="shared" si="0"/>
        <v>27001.645539703772</v>
      </c>
      <c r="F51" s="27">
        <f t="shared" si="1"/>
        <v>27001.5</v>
      </c>
      <c r="G51" s="27">
        <f t="shared" si="4"/>
        <v>4.0306202179635875E-2</v>
      </c>
      <c r="L51" s="27">
        <f t="shared" si="6"/>
        <v>4.0306202179635875E-2</v>
      </c>
      <c r="O51" s="27">
        <f t="shared" ca="1" si="2"/>
        <v>3.8349680304242559E-2</v>
      </c>
      <c r="Q51" s="37">
        <f t="shared" si="3"/>
        <v>44327.651720702183</v>
      </c>
      <c r="V51" s="40" t="s">
        <v>49</v>
      </c>
    </row>
    <row r="52" spans="1:22" s="27" customFormat="1" ht="12.95" customHeight="1" x14ac:dyDescent="0.2">
      <c r="A52" s="38" t="s">
        <v>47</v>
      </c>
      <c r="B52" s="26" t="s">
        <v>2</v>
      </c>
      <c r="C52" s="46">
        <v>59360.137580478098</v>
      </c>
      <c r="D52" s="46">
        <v>3.591E-3</v>
      </c>
      <c r="E52" s="27">
        <f t="shared" si="0"/>
        <v>27052.146400082682</v>
      </c>
      <c r="F52" s="27">
        <f t="shared" si="1"/>
        <v>27052</v>
      </c>
      <c r="G52" s="27">
        <f t="shared" si="4"/>
        <v>4.0544478099036496E-2</v>
      </c>
      <c r="L52" s="27">
        <f t="shared" si="6"/>
        <v>4.0544478099036496E-2</v>
      </c>
      <c r="O52" s="27">
        <f t="shared" ca="1" si="2"/>
        <v>3.8431246739519087E-2</v>
      </c>
      <c r="Q52" s="37">
        <f t="shared" si="3"/>
        <v>44341.637580478098</v>
      </c>
      <c r="V52" s="40" t="s">
        <v>49</v>
      </c>
    </row>
    <row r="53" spans="1:22" s="27" customFormat="1" ht="12.95" customHeight="1" x14ac:dyDescent="0.2">
      <c r="A53" s="38" t="s">
        <v>47</v>
      </c>
      <c r="B53" s="26" t="s">
        <v>4</v>
      </c>
      <c r="C53" s="46">
        <v>59360.276370481588</v>
      </c>
      <c r="D53" s="46">
        <v>4.7130000000000002E-3</v>
      </c>
      <c r="E53" s="27">
        <f t="shared" si="0"/>
        <v>27052.647550151429</v>
      </c>
      <c r="F53" s="27">
        <f t="shared" si="1"/>
        <v>27052.5</v>
      </c>
      <c r="G53" s="27">
        <f t="shared" si="4"/>
        <v>4.0862981586542446E-2</v>
      </c>
      <c r="L53" s="27">
        <f t="shared" si="6"/>
        <v>4.0862981586542446E-2</v>
      </c>
      <c r="O53" s="27">
        <f t="shared" ca="1" si="2"/>
        <v>3.8432054327987172E-2</v>
      </c>
      <c r="Q53" s="37">
        <f t="shared" si="3"/>
        <v>44341.776370481588</v>
      </c>
      <c r="V53" s="40" t="s">
        <v>49</v>
      </c>
    </row>
    <row r="54" spans="1:22" s="27" customFormat="1" ht="12.95" customHeight="1" x14ac:dyDescent="0.2">
      <c r="A54" s="38" t="s">
        <v>50</v>
      </c>
      <c r="B54" s="39" t="s">
        <v>2</v>
      </c>
      <c r="C54" s="46">
        <v>60043.917158000171</v>
      </c>
      <c r="D54" s="47">
        <v>4.7699999999999999E-4</v>
      </c>
      <c r="E54" s="27">
        <f t="shared" si="0"/>
        <v>29521.172797291034</v>
      </c>
      <c r="F54" s="27">
        <f t="shared" si="1"/>
        <v>29521</v>
      </c>
      <c r="G54" s="27">
        <f t="shared" si="4"/>
        <v>4.7855000171693973E-2</v>
      </c>
      <c r="K54" s="27">
        <f>+G54</f>
        <v>4.7855000171693973E-2</v>
      </c>
      <c r="O54" s="27">
        <f t="shared" ca="1" si="2"/>
        <v>4.2419118594920063E-2</v>
      </c>
      <c r="Q54" s="37">
        <f t="shared" si="3"/>
        <v>45025.417158000171</v>
      </c>
      <c r="V54" s="40" t="s">
        <v>49</v>
      </c>
    </row>
    <row r="55" spans="1:22" s="27" customFormat="1" ht="12.95" customHeight="1" x14ac:dyDescent="0.2">
      <c r="C55" s="17"/>
      <c r="D55" s="17"/>
    </row>
    <row r="56" spans="1:22" s="27" customFormat="1" ht="12.95" customHeight="1" x14ac:dyDescent="0.2">
      <c r="C56" s="17"/>
      <c r="D56" s="17"/>
    </row>
    <row r="57" spans="1:22" s="27" customFormat="1" ht="12.95" customHeight="1" x14ac:dyDescent="0.2">
      <c r="C57" s="17"/>
      <c r="D57" s="17"/>
    </row>
    <row r="58" spans="1:22" s="27" customFormat="1" ht="12.95" customHeight="1" x14ac:dyDescent="0.2">
      <c r="C58" s="17"/>
      <c r="D58" s="17"/>
    </row>
    <row r="59" spans="1:22" s="27" customFormat="1" ht="12.95" customHeight="1" x14ac:dyDescent="0.2">
      <c r="C59" s="17"/>
      <c r="D59" s="17"/>
    </row>
    <row r="60" spans="1:22" s="27" customFormat="1" ht="12.95" customHeight="1" x14ac:dyDescent="0.2">
      <c r="C60" s="17"/>
      <c r="D60" s="17"/>
    </row>
    <row r="61" spans="1:22" s="27" customFormat="1" ht="12.95" customHeight="1" x14ac:dyDescent="0.2">
      <c r="C61" s="17"/>
      <c r="D61" s="17"/>
    </row>
    <row r="62" spans="1:22" s="27" customFormat="1" ht="12.95" customHeight="1" x14ac:dyDescent="0.2">
      <c r="C62" s="28"/>
      <c r="D62" s="28"/>
    </row>
    <row r="63" spans="1:22" s="27" customFormat="1" ht="12.95" customHeight="1" x14ac:dyDescent="0.2">
      <c r="C63" s="28"/>
      <c r="D63" s="28"/>
    </row>
    <row r="64" spans="1:22" s="27" customFormat="1" ht="12.95" customHeight="1" x14ac:dyDescent="0.2">
      <c r="C64" s="28"/>
      <c r="D64" s="28"/>
    </row>
    <row r="65" spans="3:4" s="27" customFormat="1" ht="12.95" customHeight="1" x14ac:dyDescent="0.2">
      <c r="C65" s="28"/>
      <c r="D65" s="28"/>
    </row>
    <row r="66" spans="3:4" s="27" customFormat="1" ht="12.95" customHeight="1" x14ac:dyDescent="0.2">
      <c r="C66" s="28"/>
      <c r="D66" s="28"/>
    </row>
    <row r="67" spans="3:4" s="27" customFormat="1" ht="12.95" customHeight="1" x14ac:dyDescent="0.2">
      <c r="C67" s="28"/>
      <c r="D67" s="28"/>
    </row>
    <row r="68" spans="3:4" s="27" customFormat="1" ht="12.95" customHeight="1" x14ac:dyDescent="0.2">
      <c r="C68" s="28"/>
      <c r="D68" s="28"/>
    </row>
    <row r="69" spans="3:4" s="27" customFormat="1" ht="12.95" customHeight="1" x14ac:dyDescent="0.2">
      <c r="C69" s="28"/>
      <c r="D69" s="28"/>
    </row>
    <row r="70" spans="3:4" s="27" customFormat="1" ht="12.95" customHeight="1" x14ac:dyDescent="0.2">
      <c r="C70" s="28"/>
      <c r="D70" s="28"/>
    </row>
    <row r="71" spans="3:4" s="27" customFormat="1" ht="12.95" customHeight="1" x14ac:dyDescent="0.2">
      <c r="C71" s="28"/>
      <c r="D71" s="28"/>
    </row>
    <row r="72" spans="3:4" s="27" customFormat="1" ht="12.95" customHeight="1" x14ac:dyDescent="0.2">
      <c r="C72" s="28"/>
      <c r="D72" s="28"/>
    </row>
    <row r="73" spans="3:4" s="27" customFormat="1" ht="12.95" customHeight="1" x14ac:dyDescent="0.2">
      <c r="C73" s="28"/>
      <c r="D73" s="28"/>
    </row>
    <row r="74" spans="3:4" s="27" customFormat="1" ht="12.95" customHeight="1" x14ac:dyDescent="0.2">
      <c r="C74" s="28"/>
      <c r="D74" s="28"/>
    </row>
    <row r="75" spans="3:4" s="27" customFormat="1" ht="12.95" customHeight="1" x14ac:dyDescent="0.2">
      <c r="C75" s="28"/>
      <c r="D75" s="28"/>
    </row>
    <row r="76" spans="3:4" s="27" customFormat="1" ht="12.95" customHeight="1" x14ac:dyDescent="0.2">
      <c r="C76" s="28"/>
      <c r="D76" s="28"/>
    </row>
    <row r="77" spans="3:4" s="27" customFormat="1" ht="12.95" customHeight="1" x14ac:dyDescent="0.2">
      <c r="C77" s="28"/>
      <c r="D77" s="28"/>
    </row>
    <row r="78" spans="3:4" s="27" customFormat="1" ht="12.95" customHeight="1" x14ac:dyDescent="0.2">
      <c r="C78" s="28"/>
      <c r="D78" s="28"/>
    </row>
    <row r="79" spans="3:4" s="27" customFormat="1" ht="12.95" customHeight="1" x14ac:dyDescent="0.2">
      <c r="C79" s="28"/>
      <c r="D79" s="28"/>
    </row>
    <row r="80" spans="3:4" s="27" customFormat="1" ht="12.95" customHeight="1" x14ac:dyDescent="0.2">
      <c r="C80" s="28"/>
      <c r="D80" s="28"/>
    </row>
    <row r="81" spans="3:4" s="27" customFormat="1" ht="12.95" customHeight="1" x14ac:dyDescent="0.2">
      <c r="C81" s="28"/>
      <c r="D81" s="28"/>
    </row>
    <row r="82" spans="3:4" s="27" customFormat="1" ht="12.95" customHeight="1" x14ac:dyDescent="0.2">
      <c r="C82" s="28"/>
      <c r="D82" s="28"/>
    </row>
    <row r="83" spans="3:4" s="27" customFormat="1" ht="12.95" customHeight="1" x14ac:dyDescent="0.2">
      <c r="C83" s="28"/>
      <c r="D83" s="28"/>
    </row>
    <row r="84" spans="3:4" s="27" customFormat="1" ht="12.95" customHeight="1" x14ac:dyDescent="0.2">
      <c r="C84" s="28"/>
      <c r="D84" s="28"/>
    </row>
    <row r="85" spans="3:4" s="27" customFormat="1" ht="12.95" customHeight="1" x14ac:dyDescent="0.2">
      <c r="C85" s="28"/>
      <c r="D85" s="28"/>
    </row>
    <row r="86" spans="3:4" s="27" customFormat="1" ht="12.95" customHeight="1" x14ac:dyDescent="0.2">
      <c r="C86" s="28"/>
      <c r="D86" s="28"/>
    </row>
    <row r="87" spans="3:4" s="27" customFormat="1" ht="12.95" customHeight="1" x14ac:dyDescent="0.2">
      <c r="C87" s="28"/>
      <c r="D87" s="28"/>
    </row>
    <row r="88" spans="3:4" s="27" customFormat="1" ht="12.95" customHeight="1" x14ac:dyDescent="0.2">
      <c r="C88" s="28"/>
      <c r="D88" s="28"/>
    </row>
    <row r="89" spans="3:4" s="27" customFormat="1" ht="12.95" customHeight="1" x14ac:dyDescent="0.2">
      <c r="C89" s="28"/>
      <c r="D89" s="28"/>
    </row>
    <row r="90" spans="3:4" s="27" customFormat="1" ht="12.95" customHeight="1" x14ac:dyDescent="0.2">
      <c r="C90" s="28"/>
      <c r="D90" s="28"/>
    </row>
    <row r="91" spans="3:4" s="27" customFormat="1" ht="12.95" customHeight="1" x14ac:dyDescent="0.2">
      <c r="C91" s="28"/>
      <c r="D91" s="28"/>
    </row>
    <row r="92" spans="3:4" s="27" customFormat="1" ht="12.95" customHeight="1" x14ac:dyDescent="0.2">
      <c r="C92" s="28"/>
      <c r="D92" s="28"/>
    </row>
    <row r="93" spans="3:4" s="27" customFormat="1" ht="12.95" customHeight="1" x14ac:dyDescent="0.2">
      <c r="C93" s="28"/>
      <c r="D93" s="28"/>
    </row>
    <row r="94" spans="3:4" s="27" customFormat="1" ht="12.95" customHeight="1" x14ac:dyDescent="0.2">
      <c r="C94" s="28"/>
      <c r="D94" s="28"/>
    </row>
    <row r="95" spans="3:4" s="27" customFormat="1" ht="12.95" customHeight="1" x14ac:dyDescent="0.2">
      <c r="C95" s="28"/>
      <c r="D95" s="28"/>
    </row>
    <row r="96" spans="3:4" s="27" customFormat="1" ht="12.95" customHeight="1" x14ac:dyDescent="0.2">
      <c r="C96" s="28"/>
      <c r="D96" s="28"/>
    </row>
    <row r="97" spans="3:4" s="27" customFormat="1" ht="12.95" customHeight="1" x14ac:dyDescent="0.2">
      <c r="C97" s="28"/>
      <c r="D97" s="28"/>
    </row>
    <row r="98" spans="3:4" s="27" customFormat="1" ht="12.95" customHeight="1" x14ac:dyDescent="0.2">
      <c r="C98" s="28"/>
      <c r="D98" s="28"/>
    </row>
    <row r="99" spans="3:4" s="27" customFormat="1" ht="12.95" customHeight="1" x14ac:dyDescent="0.2">
      <c r="C99" s="28"/>
      <c r="D99" s="28"/>
    </row>
    <row r="100" spans="3:4" s="27" customFormat="1" ht="12.95" customHeight="1" x14ac:dyDescent="0.2">
      <c r="C100" s="28"/>
      <c r="D100" s="28"/>
    </row>
    <row r="101" spans="3:4" s="27" customFormat="1" ht="12.95" customHeight="1" x14ac:dyDescent="0.2">
      <c r="C101" s="28"/>
      <c r="D101" s="28"/>
    </row>
    <row r="102" spans="3:4" s="27" customFormat="1" ht="12.95" customHeight="1" x14ac:dyDescent="0.2">
      <c r="C102" s="28"/>
      <c r="D102" s="28"/>
    </row>
    <row r="103" spans="3:4" s="27" customFormat="1" ht="12.95" customHeight="1" x14ac:dyDescent="0.2">
      <c r="C103" s="28"/>
      <c r="D103" s="28"/>
    </row>
    <row r="104" spans="3:4" s="27" customFormat="1" ht="12.95" customHeight="1" x14ac:dyDescent="0.2">
      <c r="C104" s="28"/>
      <c r="D104" s="28"/>
    </row>
    <row r="105" spans="3:4" s="27" customFormat="1" ht="12.95" customHeight="1" x14ac:dyDescent="0.2">
      <c r="C105" s="28"/>
      <c r="D105" s="28"/>
    </row>
    <row r="106" spans="3:4" s="27" customFormat="1" ht="12.95" customHeight="1" x14ac:dyDescent="0.2">
      <c r="C106" s="28"/>
      <c r="D106" s="28"/>
    </row>
    <row r="107" spans="3:4" s="27" customFormat="1" ht="12.95" customHeight="1" x14ac:dyDescent="0.2">
      <c r="C107" s="28"/>
      <c r="D107" s="28"/>
    </row>
    <row r="108" spans="3:4" s="27" customFormat="1" ht="12.95" customHeight="1" x14ac:dyDescent="0.2">
      <c r="C108" s="28"/>
      <c r="D108" s="28"/>
    </row>
    <row r="109" spans="3:4" s="27" customFormat="1" ht="12.95" customHeight="1" x14ac:dyDescent="0.2">
      <c r="C109" s="28"/>
      <c r="D109" s="28"/>
    </row>
    <row r="110" spans="3:4" s="27" customFormat="1" ht="12.95" customHeight="1" x14ac:dyDescent="0.2">
      <c r="C110" s="28"/>
      <c r="D110" s="28"/>
    </row>
    <row r="111" spans="3:4" s="27" customFormat="1" ht="12.95" customHeight="1" x14ac:dyDescent="0.2">
      <c r="C111" s="28"/>
      <c r="D111" s="28"/>
    </row>
    <row r="112" spans="3:4" s="27" customFormat="1" ht="12.95" customHeight="1" x14ac:dyDescent="0.2">
      <c r="C112" s="28"/>
      <c r="D112" s="28"/>
    </row>
    <row r="113" spans="3:4" s="27" customFormat="1" ht="12.95" customHeight="1" x14ac:dyDescent="0.2">
      <c r="C113" s="28"/>
      <c r="D113" s="28"/>
    </row>
    <row r="114" spans="3:4" s="27" customFormat="1" ht="12.95" customHeight="1" x14ac:dyDescent="0.2">
      <c r="C114" s="28"/>
      <c r="D114" s="28"/>
    </row>
    <row r="115" spans="3:4" s="27" customFormat="1" ht="12.95" customHeight="1" x14ac:dyDescent="0.2">
      <c r="C115" s="28"/>
      <c r="D115" s="28"/>
    </row>
    <row r="116" spans="3:4" s="27" customFormat="1" ht="12.95" customHeight="1" x14ac:dyDescent="0.2">
      <c r="C116" s="28"/>
      <c r="D116" s="28"/>
    </row>
    <row r="117" spans="3:4" s="27" customFormat="1" ht="12.95" customHeight="1" x14ac:dyDescent="0.2">
      <c r="C117" s="28"/>
      <c r="D117" s="28"/>
    </row>
    <row r="118" spans="3:4" s="27" customFormat="1" ht="12.95" customHeight="1" x14ac:dyDescent="0.2">
      <c r="C118" s="28"/>
      <c r="D118" s="28"/>
    </row>
    <row r="119" spans="3:4" s="27" customFormat="1" ht="12.95" customHeight="1" x14ac:dyDescent="0.2">
      <c r="C119" s="28"/>
      <c r="D119" s="28"/>
    </row>
    <row r="120" spans="3:4" s="27" customFormat="1" ht="12.95" customHeight="1" x14ac:dyDescent="0.2">
      <c r="C120" s="28"/>
      <c r="D120" s="28"/>
    </row>
    <row r="121" spans="3:4" s="27" customFormat="1" ht="12.95" customHeight="1" x14ac:dyDescent="0.2">
      <c r="C121" s="28"/>
      <c r="D121" s="28"/>
    </row>
    <row r="122" spans="3:4" s="27" customFormat="1" ht="12.95" customHeight="1" x14ac:dyDescent="0.2">
      <c r="C122" s="28"/>
      <c r="D122" s="28"/>
    </row>
    <row r="123" spans="3:4" s="27" customFormat="1" ht="12.95" customHeight="1" x14ac:dyDescent="0.2">
      <c r="C123" s="28"/>
      <c r="D123" s="28"/>
    </row>
    <row r="124" spans="3:4" s="27" customFormat="1" ht="12.95" customHeight="1" x14ac:dyDescent="0.2">
      <c r="C124" s="28"/>
      <c r="D124" s="28"/>
    </row>
    <row r="125" spans="3:4" s="27" customFormat="1" ht="12.95" customHeight="1" x14ac:dyDescent="0.2">
      <c r="C125" s="28"/>
      <c r="D125" s="28"/>
    </row>
    <row r="126" spans="3:4" s="27" customFormat="1" ht="12.95" customHeight="1" x14ac:dyDescent="0.2">
      <c r="C126" s="28"/>
      <c r="D126" s="28"/>
    </row>
    <row r="127" spans="3:4" s="27" customFormat="1" ht="12.95" customHeight="1" x14ac:dyDescent="0.2">
      <c r="C127" s="28"/>
      <c r="D127" s="28"/>
    </row>
    <row r="128" spans="3:4" s="27" customFormat="1" ht="12.95" customHeight="1" x14ac:dyDescent="0.2">
      <c r="C128" s="28"/>
      <c r="D128" s="28"/>
    </row>
    <row r="129" spans="3:4" s="27" customFormat="1" ht="12.95" customHeight="1" x14ac:dyDescent="0.2">
      <c r="C129" s="28"/>
      <c r="D129" s="28"/>
    </row>
    <row r="130" spans="3:4" s="27" customFormat="1" ht="12.95" customHeight="1" x14ac:dyDescent="0.2">
      <c r="C130" s="28"/>
      <c r="D130" s="28"/>
    </row>
    <row r="131" spans="3:4" s="27" customFormat="1" ht="12.95" customHeight="1" x14ac:dyDescent="0.2">
      <c r="C131" s="28"/>
      <c r="D131" s="28"/>
    </row>
    <row r="132" spans="3:4" s="27" customFormat="1" ht="12.95" customHeight="1" x14ac:dyDescent="0.2">
      <c r="C132" s="28"/>
      <c r="D132" s="28"/>
    </row>
    <row r="133" spans="3:4" s="27" customFormat="1" ht="12.95" customHeight="1" x14ac:dyDescent="0.2">
      <c r="C133" s="28"/>
      <c r="D133" s="28"/>
    </row>
    <row r="134" spans="3:4" s="27" customFormat="1" ht="12.95" customHeight="1" x14ac:dyDescent="0.2">
      <c r="C134" s="28"/>
      <c r="D134" s="28"/>
    </row>
    <row r="135" spans="3:4" s="27" customFormat="1" ht="12.95" customHeight="1" x14ac:dyDescent="0.2">
      <c r="C135" s="28"/>
      <c r="D135" s="28"/>
    </row>
    <row r="136" spans="3:4" s="27" customFormat="1" ht="12.95" customHeight="1" x14ac:dyDescent="0.2">
      <c r="C136" s="28"/>
      <c r="D136" s="28"/>
    </row>
    <row r="137" spans="3:4" s="27" customFormat="1" ht="12.95" customHeight="1" x14ac:dyDescent="0.2">
      <c r="C137" s="28"/>
      <c r="D137" s="28"/>
    </row>
    <row r="138" spans="3:4" s="27" customFormat="1" ht="12.95" customHeight="1" x14ac:dyDescent="0.2">
      <c r="C138" s="28"/>
      <c r="D138" s="28"/>
    </row>
    <row r="139" spans="3:4" s="27" customFormat="1" ht="12.95" customHeight="1" x14ac:dyDescent="0.2">
      <c r="C139" s="28"/>
      <c r="D139" s="28"/>
    </row>
    <row r="140" spans="3:4" s="27" customFormat="1" ht="12.95" customHeight="1" x14ac:dyDescent="0.2">
      <c r="C140" s="28"/>
      <c r="D140" s="28"/>
    </row>
    <row r="141" spans="3:4" s="27" customFormat="1" ht="12.95" customHeight="1" x14ac:dyDescent="0.2">
      <c r="C141" s="28"/>
      <c r="D141" s="28"/>
    </row>
    <row r="142" spans="3:4" s="27" customFormat="1" ht="12.95" customHeight="1" x14ac:dyDescent="0.2">
      <c r="C142" s="28"/>
      <c r="D142" s="28"/>
    </row>
    <row r="143" spans="3:4" s="27" customFormat="1" ht="12.95" customHeight="1" x14ac:dyDescent="0.2">
      <c r="C143" s="28"/>
      <c r="D143" s="28"/>
    </row>
    <row r="144" spans="3:4" s="27" customFormat="1" ht="12.95" customHeight="1" x14ac:dyDescent="0.2">
      <c r="C144" s="28"/>
      <c r="D144" s="28"/>
    </row>
    <row r="145" spans="3:4" s="27" customFormat="1" ht="12.95" customHeight="1" x14ac:dyDescent="0.2">
      <c r="C145" s="28"/>
      <c r="D145" s="28"/>
    </row>
    <row r="146" spans="3:4" s="27" customFormat="1" ht="12.95" customHeight="1" x14ac:dyDescent="0.2">
      <c r="C146" s="28"/>
      <c r="D146" s="28"/>
    </row>
    <row r="147" spans="3:4" s="27" customFormat="1" ht="12.95" customHeight="1" x14ac:dyDescent="0.2">
      <c r="C147" s="28"/>
      <c r="D147" s="28"/>
    </row>
    <row r="148" spans="3:4" s="27" customFormat="1" ht="12.95" customHeight="1" x14ac:dyDescent="0.2">
      <c r="C148" s="28"/>
      <c r="D148" s="28"/>
    </row>
    <row r="149" spans="3:4" s="27" customFormat="1" ht="12.95" customHeight="1" x14ac:dyDescent="0.2">
      <c r="C149" s="28"/>
      <c r="D149" s="28"/>
    </row>
    <row r="150" spans="3:4" s="27" customFormat="1" ht="12.95" customHeight="1" x14ac:dyDescent="0.2">
      <c r="C150" s="28"/>
      <c r="D150" s="28"/>
    </row>
    <row r="151" spans="3:4" s="27" customFormat="1" ht="12.95" customHeight="1" x14ac:dyDescent="0.2">
      <c r="C151" s="28"/>
      <c r="D151" s="28"/>
    </row>
    <row r="152" spans="3:4" s="27" customFormat="1" ht="12.95" customHeight="1" x14ac:dyDescent="0.2">
      <c r="C152" s="28"/>
      <c r="D152" s="28"/>
    </row>
    <row r="153" spans="3:4" s="27" customFormat="1" ht="12.95" customHeight="1" x14ac:dyDescent="0.2">
      <c r="C153" s="28"/>
      <c r="D153" s="28"/>
    </row>
    <row r="154" spans="3:4" s="27" customFormat="1" ht="12.95" customHeight="1" x14ac:dyDescent="0.2">
      <c r="C154" s="28"/>
      <c r="D154" s="28"/>
    </row>
    <row r="155" spans="3:4" s="27" customFormat="1" ht="12.95" customHeight="1" x14ac:dyDescent="0.2">
      <c r="C155" s="28"/>
      <c r="D155" s="28"/>
    </row>
    <row r="156" spans="3:4" s="27" customFormat="1" ht="12.95" customHeight="1" x14ac:dyDescent="0.2">
      <c r="C156" s="28"/>
      <c r="D156" s="28"/>
    </row>
    <row r="157" spans="3:4" s="27" customFormat="1" ht="12.95" customHeight="1" x14ac:dyDescent="0.2">
      <c r="C157" s="28"/>
      <c r="D157" s="28"/>
    </row>
    <row r="158" spans="3:4" s="27" customFormat="1" ht="12.95" customHeight="1" x14ac:dyDescent="0.2">
      <c r="C158" s="28"/>
      <c r="D158" s="28"/>
    </row>
    <row r="159" spans="3:4" s="27" customFormat="1" ht="12.95" customHeight="1" x14ac:dyDescent="0.2">
      <c r="C159" s="28"/>
      <c r="D159" s="28"/>
    </row>
    <row r="160" spans="3:4" s="27" customFormat="1" ht="12.95" customHeight="1" x14ac:dyDescent="0.2">
      <c r="C160" s="28"/>
      <c r="D160" s="28"/>
    </row>
    <row r="161" spans="3:4" s="27" customFormat="1" ht="12.95" customHeight="1" x14ac:dyDescent="0.2">
      <c r="C161" s="28"/>
      <c r="D161" s="28"/>
    </row>
    <row r="162" spans="3:4" s="27" customFormat="1" ht="12.95" customHeight="1" x14ac:dyDescent="0.2">
      <c r="C162" s="28"/>
      <c r="D162" s="28"/>
    </row>
    <row r="163" spans="3:4" s="27" customFormat="1" ht="12.95" customHeight="1" x14ac:dyDescent="0.2">
      <c r="C163" s="28"/>
      <c r="D163" s="28"/>
    </row>
    <row r="164" spans="3:4" s="27" customFormat="1" ht="12.95" customHeight="1" x14ac:dyDescent="0.2">
      <c r="C164" s="28"/>
      <c r="D164" s="28"/>
    </row>
    <row r="165" spans="3:4" s="27" customFormat="1" ht="12.95" customHeight="1" x14ac:dyDescent="0.2">
      <c r="C165" s="28"/>
      <c r="D165" s="28"/>
    </row>
    <row r="166" spans="3:4" s="27" customFormat="1" ht="12.95" customHeight="1" x14ac:dyDescent="0.2">
      <c r="C166" s="28"/>
      <c r="D166" s="28"/>
    </row>
    <row r="167" spans="3:4" s="27" customFormat="1" ht="12.95" customHeight="1" x14ac:dyDescent="0.2">
      <c r="C167" s="28"/>
      <c r="D167" s="28"/>
    </row>
    <row r="168" spans="3:4" s="27" customFormat="1" ht="12.95" customHeight="1" x14ac:dyDescent="0.2">
      <c r="C168" s="28"/>
      <c r="D168" s="28"/>
    </row>
    <row r="169" spans="3:4" s="27" customFormat="1" ht="12.95" customHeight="1" x14ac:dyDescent="0.2">
      <c r="C169" s="28"/>
      <c r="D169" s="28"/>
    </row>
    <row r="170" spans="3:4" s="27" customFormat="1" ht="12.95" customHeight="1" x14ac:dyDescent="0.2">
      <c r="C170" s="28"/>
      <c r="D170" s="28"/>
    </row>
    <row r="171" spans="3:4" s="27" customFormat="1" ht="12.95" customHeight="1" x14ac:dyDescent="0.2">
      <c r="C171" s="28"/>
      <c r="D171" s="28"/>
    </row>
    <row r="172" spans="3:4" s="27" customFormat="1" ht="12.95" customHeight="1" x14ac:dyDescent="0.2">
      <c r="C172" s="28"/>
      <c r="D172" s="28"/>
    </row>
    <row r="173" spans="3:4" s="27" customFormat="1" ht="12.95" customHeight="1" x14ac:dyDescent="0.2">
      <c r="C173" s="28"/>
      <c r="D173" s="28"/>
    </row>
    <row r="174" spans="3:4" s="27" customFormat="1" ht="12.95" customHeight="1" x14ac:dyDescent="0.2">
      <c r="C174" s="28"/>
      <c r="D174" s="28"/>
    </row>
    <row r="175" spans="3:4" s="27" customFormat="1" ht="12.95" customHeight="1" x14ac:dyDescent="0.2">
      <c r="C175" s="28"/>
      <c r="D175" s="28"/>
    </row>
    <row r="176" spans="3:4" s="27" customFormat="1" ht="12.95" customHeight="1" x14ac:dyDescent="0.2">
      <c r="C176" s="28"/>
      <c r="D176" s="28"/>
    </row>
    <row r="177" spans="3:4" s="27" customFormat="1" ht="12.95" customHeight="1" x14ac:dyDescent="0.2">
      <c r="C177" s="28"/>
      <c r="D177" s="28"/>
    </row>
    <row r="178" spans="3:4" s="27" customFormat="1" ht="12.95" customHeight="1" x14ac:dyDescent="0.2">
      <c r="C178" s="28"/>
      <c r="D178" s="28"/>
    </row>
    <row r="179" spans="3:4" s="27" customFormat="1" ht="12.95" customHeight="1" x14ac:dyDescent="0.2">
      <c r="C179" s="28"/>
      <c r="D179" s="28"/>
    </row>
    <row r="180" spans="3:4" s="27" customFormat="1" ht="12.95" customHeight="1" x14ac:dyDescent="0.2">
      <c r="C180" s="28"/>
      <c r="D180" s="28"/>
    </row>
    <row r="181" spans="3:4" s="27" customFormat="1" ht="12.95" customHeight="1" x14ac:dyDescent="0.2">
      <c r="C181" s="28"/>
      <c r="D181" s="28"/>
    </row>
    <row r="182" spans="3:4" s="27" customFormat="1" ht="12.95" customHeight="1" x14ac:dyDescent="0.2">
      <c r="C182" s="28"/>
      <c r="D182" s="28"/>
    </row>
    <row r="183" spans="3:4" s="27" customFormat="1" ht="12.95" customHeight="1" x14ac:dyDescent="0.2">
      <c r="C183" s="28"/>
      <c r="D183" s="28"/>
    </row>
    <row r="184" spans="3:4" s="27" customFormat="1" ht="12.95" customHeight="1" x14ac:dyDescent="0.2">
      <c r="C184" s="28"/>
      <c r="D184" s="28"/>
    </row>
    <row r="185" spans="3:4" s="27" customFormat="1" ht="12.95" customHeight="1" x14ac:dyDescent="0.2">
      <c r="C185" s="28"/>
      <c r="D185" s="28"/>
    </row>
    <row r="186" spans="3:4" s="27" customFormat="1" ht="12.95" customHeight="1" x14ac:dyDescent="0.2">
      <c r="C186" s="28"/>
      <c r="D186" s="28"/>
    </row>
    <row r="187" spans="3:4" s="27" customFormat="1" ht="12.95" customHeight="1" x14ac:dyDescent="0.2">
      <c r="C187" s="28"/>
      <c r="D187" s="28"/>
    </row>
    <row r="188" spans="3:4" s="27" customFormat="1" ht="12.95" customHeight="1" x14ac:dyDescent="0.2">
      <c r="C188" s="28"/>
      <c r="D188" s="28"/>
    </row>
    <row r="189" spans="3:4" s="27" customFormat="1" ht="12.95" customHeight="1" x14ac:dyDescent="0.2">
      <c r="C189" s="28"/>
      <c r="D189" s="28"/>
    </row>
    <row r="190" spans="3:4" s="27" customFormat="1" ht="12.95" customHeight="1" x14ac:dyDescent="0.2">
      <c r="C190" s="28"/>
      <c r="D190" s="28"/>
    </row>
    <row r="191" spans="3:4" s="27" customFormat="1" ht="12.95" customHeight="1" x14ac:dyDescent="0.2">
      <c r="C191" s="28"/>
      <c r="D191" s="28"/>
    </row>
    <row r="192" spans="3:4" s="27" customFormat="1" ht="12.95" customHeight="1" x14ac:dyDescent="0.2">
      <c r="C192" s="28"/>
      <c r="D192" s="28"/>
    </row>
    <row r="193" spans="3:4" s="27" customFormat="1" ht="12.95" customHeight="1" x14ac:dyDescent="0.2">
      <c r="C193" s="28"/>
      <c r="D193" s="28"/>
    </row>
    <row r="194" spans="3:4" s="27" customFormat="1" ht="12.95" customHeight="1" x14ac:dyDescent="0.2">
      <c r="C194" s="28"/>
      <c r="D194" s="28"/>
    </row>
    <row r="195" spans="3:4" s="27" customFormat="1" ht="12.95" customHeight="1" x14ac:dyDescent="0.2">
      <c r="C195" s="28"/>
      <c r="D195" s="28"/>
    </row>
    <row r="196" spans="3:4" s="27" customFormat="1" ht="12.95" customHeight="1" x14ac:dyDescent="0.2">
      <c r="C196" s="28"/>
      <c r="D196" s="28"/>
    </row>
    <row r="197" spans="3:4" s="27" customFormat="1" ht="12.95" customHeight="1" x14ac:dyDescent="0.2">
      <c r="C197" s="28"/>
      <c r="D197" s="28"/>
    </row>
    <row r="198" spans="3:4" s="27" customFormat="1" ht="12.95" customHeight="1" x14ac:dyDescent="0.2">
      <c r="C198" s="28"/>
      <c r="D198" s="28"/>
    </row>
    <row r="199" spans="3:4" s="27" customFormat="1" ht="12.95" customHeight="1" x14ac:dyDescent="0.2">
      <c r="C199" s="28"/>
      <c r="D199" s="28"/>
    </row>
    <row r="200" spans="3:4" s="27" customFormat="1" ht="12.95" customHeight="1" x14ac:dyDescent="0.2">
      <c r="C200" s="28"/>
      <c r="D200" s="28"/>
    </row>
    <row r="201" spans="3:4" s="27" customFormat="1" ht="12.95" customHeight="1" x14ac:dyDescent="0.2">
      <c r="C201" s="28"/>
      <c r="D201" s="28"/>
    </row>
    <row r="202" spans="3:4" s="27" customFormat="1" ht="12.95" customHeight="1" x14ac:dyDescent="0.2">
      <c r="C202" s="28"/>
      <c r="D202" s="28"/>
    </row>
    <row r="203" spans="3:4" s="27" customFormat="1" ht="12.95" customHeight="1" x14ac:dyDescent="0.2">
      <c r="C203" s="28"/>
      <c r="D203" s="28"/>
    </row>
    <row r="204" spans="3:4" s="27" customFormat="1" ht="12.95" customHeight="1" x14ac:dyDescent="0.2">
      <c r="C204" s="28"/>
      <c r="D204" s="28"/>
    </row>
    <row r="205" spans="3:4" s="27" customFormat="1" ht="12.95" customHeight="1" x14ac:dyDescent="0.2">
      <c r="C205" s="28"/>
      <c r="D205" s="28"/>
    </row>
    <row r="206" spans="3:4" s="27" customFormat="1" ht="12.95" customHeight="1" x14ac:dyDescent="0.2">
      <c r="C206" s="28"/>
      <c r="D206" s="28"/>
    </row>
    <row r="207" spans="3:4" s="27" customFormat="1" ht="12.95" customHeight="1" x14ac:dyDescent="0.2">
      <c r="C207" s="28"/>
      <c r="D207" s="28"/>
    </row>
    <row r="208" spans="3:4" s="27" customFormat="1" ht="12.95" customHeight="1" x14ac:dyDescent="0.2">
      <c r="C208" s="28"/>
      <c r="D208" s="28"/>
    </row>
    <row r="209" spans="3:4" s="27" customFormat="1" ht="12.95" customHeight="1" x14ac:dyDescent="0.2">
      <c r="C209" s="28"/>
      <c r="D209" s="28"/>
    </row>
    <row r="210" spans="3:4" s="27" customFormat="1" ht="12.95" customHeight="1" x14ac:dyDescent="0.2">
      <c r="C210" s="28"/>
      <c r="D210" s="28"/>
    </row>
    <row r="211" spans="3:4" s="27" customFormat="1" ht="12.95" customHeight="1" x14ac:dyDescent="0.2">
      <c r="C211" s="28"/>
      <c r="D211" s="28"/>
    </row>
    <row r="212" spans="3:4" s="27" customFormat="1" ht="12.95" customHeight="1" x14ac:dyDescent="0.2">
      <c r="C212" s="28"/>
      <c r="D212" s="28"/>
    </row>
    <row r="213" spans="3:4" s="27" customFormat="1" ht="12.95" customHeight="1" x14ac:dyDescent="0.2">
      <c r="C213" s="28"/>
      <c r="D213" s="28"/>
    </row>
    <row r="214" spans="3:4" s="27" customFormat="1" ht="12.95" customHeight="1" x14ac:dyDescent="0.2">
      <c r="C214" s="28"/>
      <c r="D214" s="28"/>
    </row>
    <row r="215" spans="3:4" s="27" customFormat="1" ht="12.95" customHeight="1" x14ac:dyDescent="0.2">
      <c r="C215" s="28"/>
      <c r="D215" s="28"/>
    </row>
    <row r="216" spans="3:4" s="27" customFormat="1" ht="12.95" customHeight="1" x14ac:dyDescent="0.2">
      <c r="C216" s="28"/>
      <c r="D216" s="28"/>
    </row>
    <row r="217" spans="3:4" s="27" customFormat="1" ht="12.95" customHeight="1" x14ac:dyDescent="0.2">
      <c r="C217" s="28"/>
      <c r="D217" s="28"/>
    </row>
    <row r="218" spans="3:4" s="27" customFormat="1" ht="12.95" customHeight="1" x14ac:dyDescent="0.2">
      <c r="C218" s="28"/>
      <c r="D218" s="28"/>
    </row>
    <row r="219" spans="3:4" s="27" customFormat="1" ht="12.95" customHeight="1" x14ac:dyDescent="0.2">
      <c r="C219" s="28"/>
      <c r="D219" s="28"/>
    </row>
    <row r="220" spans="3:4" s="27" customFormat="1" ht="12.95" customHeight="1" x14ac:dyDescent="0.2">
      <c r="C220" s="28"/>
      <c r="D220" s="28"/>
    </row>
    <row r="221" spans="3:4" s="27" customFormat="1" ht="12.95" customHeight="1" x14ac:dyDescent="0.2">
      <c r="C221" s="28"/>
      <c r="D221" s="28"/>
    </row>
    <row r="222" spans="3:4" s="27" customFormat="1" ht="12.95" customHeight="1" x14ac:dyDescent="0.2">
      <c r="C222" s="28"/>
      <c r="D222" s="28"/>
    </row>
    <row r="223" spans="3:4" s="27" customFormat="1" ht="12.95" customHeight="1" x14ac:dyDescent="0.2">
      <c r="C223" s="28"/>
      <c r="D223" s="28"/>
    </row>
    <row r="224" spans="3:4" s="27" customFormat="1" ht="12.95" customHeight="1" x14ac:dyDescent="0.2">
      <c r="C224" s="28"/>
      <c r="D224" s="28"/>
    </row>
    <row r="225" spans="3:4" s="27" customFormat="1" ht="12.95" customHeight="1" x14ac:dyDescent="0.2">
      <c r="C225" s="28"/>
      <c r="D225" s="28"/>
    </row>
    <row r="226" spans="3:4" s="27" customFormat="1" ht="12.95" customHeight="1" x14ac:dyDescent="0.2">
      <c r="C226" s="28"/>
      <c r="D226" s="28"/>
    </row>
    <row r="227" spans="3:4" s="27" customFormat="1" ht="12.95" customHeight="1" x14ac:dyDescent="0.2">
      <c r="C227" s="28"/>
      <c r="D227" s="28"/>
    </row>
    <row r="228" spans="3:4" s="27" customFormat="1" ht="12.95" customHeight="1" x14ac:dyDescent="0.2">
      <c r="C228" s="28"/>
      <c r="D228" s="28"/>
    </row>
    <row r="229" spans="3:4" s="27" customFormat="1" ht="12.95" customHeight="1" x14ac:dyDescent="0.2">
      <c r="C229" s="28"/>
      <c r="D229" s="28"/>
    </row>
    <row r="230" spans="3:4" s="27" customFormat="1" ht="12.95" customHeight="1" x14ac:dyDescent="0.2">
      <c r="C230" s="28"/>
      <c r="D230" s="28"/>
    </row>
    <row r="231" spans="3:4" s="27" customFormat="1" ht="12.95" customHeight="1" x14ac:dyDescent="0.2">
      <c r="C231" s="28"/>
      <c r="D231" s="28"/>
    </row>
    <row r="232" spans="3:4" s="27" customFormat="1" ht="12.95" customHeight="1" x14ac:dyDescent="0.2">
      <c r="C232" s="28"/>
      <c r="D232" s="28"/>
    </row>
    <row r="233" spans="3:4" s="27" customFormat="1" ht="12.95" customHeight="1" x14ac:dyDescent="0.2">
      <c r="C233" s="28"/>
      <c r="D233" s="28"/>
    </row>
    <row r="234" spans="3:4" s="27" customFormat="1" ht="12.95" customHeight="1" x14ac:dyDescent="0.2">
      <c r="C234" s="28"/>
      <c r="D234" s="28"/>
    </row>
    <row r="235" spans="3:4" s="27" customFormat="1" ht="12.95" customHeight="1" x14ac:dyDescent="0.2">
      <c r="C235" s="28"/>
      <c r="D235" s="28"/>
    </row>
    <row r="236" spans="3:4" s="27" customFormat="1" ht="12.95" customHeight="1" x14ac:dyDescent="0.2">
      <c r="C236" s="28"/>
      <c r="D236" s="28"/>
    </row>
    <row r="237" spans="3:4" s="27" customFormat="1" ht="12.95" customHeight="1" x14ac:dyDescent="0.2">
      <c r="C237" s="28"/>
      <c r="D237" s="28"/>
    </row>
    <row r="238" spans="3:4" s="27" customFormat="1" ht="12.95" customHeight="1" x14ac:dyDescent="0.2">
      <c r="C238" s="28"/>
      <c r="D238" s="28"/>
    </row>
    <row r="239" spans="3:4" s="27" customFormat="1" ht="12.95" customHeight="1" x14ac:dyDescent="0.2">
      <c r="C239" s="28"/>
      <c r="D239" s="28"/>
    </row>
    <row r="240" spans="3:4" s="27" customFormat="1" ht="12.95" customHeight="1" x14ac:dyDescent="0.2">
      <c r="C240" s="28"/>
      <c r="D240" s="28"/>
    </row>
    <row r="241" spans="3:4" s="27" customFormat="1" ht="12.95" customHeight="1" x14ac:dyDescent="0.2">
      <c r="C241" s="28"/>
      <c r="D241" s="28"/>
    </row>
    <row r="242" spans="3:4" s="27" customFormat="1" ht="12.95" customHeight="1" x14ac:dyDescent="0.2">
      <c r="C242" s="28"/>
      <c r="D242" s="28"/>
    </row>
    <row r="243" spans="3:4" s="27" customFormat="1" ht="12.95" customHeight="1" x14ac:dyDescent="0.2">
      <c r="C243" s="28"/>
      <c r="D243" s="28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X59">
    <sortCondition ref="C21:C59"/>
  </sortState>
  <phoneticPr fontId="6" type="noConversion"/>
  <hyperlinks>
    <hyperlink ref="H2483" r:id="rId1" display="http://vsolj.cetus-net.org/bulletin.html" xr:uid="{00000000-0004-0000-0000-000000000000}"/>
    <hyperlink ref="H64770" r:id="rId2" display="http://vsolj.cetus-net.org/bulletin.html" xr:uid="{00000000-0004-0000-0000-000001000000}"/>
    <hyperlink ref="H64763" r:id="rId3" display="https://www.aavso.org/ejaavso" xr:uid="{00000000-0004-0000-0000-000002000000}"/>
    <hyperlink ref="I64770" r:id="rId4" display="http://vsolj.cetus-net.org/bulletin.html" xr:uid="{00000000-0004-0000-0000-000003000000}"/>
    <hyperlink ref="AQ58421" r:id="rId5" display="http://cdsbib.u-strasbg.fr/cgi-bin/cdsbib?1990RMxAA..21..381G" xr:uid="{00000000-0004-0000-0000-000004000000}"/>
    <hyperlink ref="H64767" r:id="rId6" display="https://www.aavso.org/ejaavso" xr:uid="{00000000-0004-0000-0000-000005000000}"/>
    <hyperlink ref="AP5785" r:id="rId7" display="http://cdsbib.u-strasbg.fr/cgi-bin/cdsbib?1990RMxAA..21..381G" xr:uid="{00000000-0004-0000-0000-000006000000}"/>
    <hyperlink ref="AP5788" r:id="rId8" display="http://cdsbib.u-strasbg.fr/cgi-bin/cdsbib?1990RMxAA..21..381G" xr:uid="{00000000-0004-0000-0000-000007000000}"/>
    <hyperlink ref="AP5786" r:id="rId9" display="http://cdsbib.u-strasbg.fr/cgi-bin/cdsbib?1990RMxAA..21..381G" xr:uid="{00000000-0004-0000-0000-000008000000}"/>
    <hyperlink ref="AP5770" r:id="rId10" display="http://cdsbib.u-strasbg.fr/cgi-bin/cdsbib?1990RMxAA..21..381G" xr:uid="{00000000-0004-0000-0000-000009000000}"/>
    <hyperlink ref="AQ5999" r:id="rId11" display="http://cdsbib.u-strasbg.fr/cgi-bin/cdsbib?1990RMxAA..21..381G" xr:uid="{00000000-0004-0000-0000-00000A000000}"/>
    <hyperlink ref="AQ6003" r:id="rId12" display="http://cdsbib.u-strasbg.fr/cgi-bin/cdsbib?1990RMxAA..21..381G" xr:uid="{00000000-0004-0000-0000-00000B000000}"/>
    <hyperlink ref="AQ147" r:id="rId13" display="http://cdsbib.u-strasbg.fr/cgi-bin/cdsbib?1990RMxAA..21..381G" xr:uid="{00000000-0004-0000-0000-00000C000000}"/>
    <hyperlink ref="I2891" r:id="rId14" display="http://vsolj.cetus-net.org/bulletin.html" xr:uid="{00000000-0004-0000-0000-00000D000000}"/>
    <hyperlink ref="H2891" r:id="rId15" display="http://vsolj.cetus-net.org/bulletin.html" xr:uid="{00000000-0004-0000-0000-00000E000000}"/>
    <hyperlink ref="AQ808" r:id="rId16" display="http://cdsbib.u-strasbg.fr/cgi-bin/cdsbib?1990RMxAA..21..381G" xr:uid="{00000000-0004-0000-0000-00000F000000}"/>
    <hyperlink ref="AQ807" r:id="rId17" display="http://cdsbib.u-strasbg.fr/cgi-bin/cdsbib?1990RMxAA..21..381G" xr:uid="{00000000-0004-0000-0000-000010000000}"/>
    <hyperlink ref="AP4061" r:id="rId18" display="http://cdsbib.u-strasbg.fr/cgi-bin/cdsbib?1990RMxAA..21..381G" xr:uid="{00000000-0004-0000-0000-000011000000}"/>
    <hyperlink ref="AP4079" r:id="rId19" display="http://cdsbib.u-strasbg.fr/cgi-bin/cdsbib?1990RMxAA..21..381G" xr:uid="{00000000-0004-0000-0000-000012000000}"/>
    <hyperlink ref="AP4080" r:id="rId20" display="http://cdsbib.u-strasbg.fr/cgi-bin/cdsbib?1990RMxAA..21..381G" xr:uid="{00000000-0004-0000-0000-000013000000}"/>
    <hyperlink ref="AP4076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2024-07-27T05:28:37Z</dcterms:modified>
</cp:coreProperties>
</file>