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6629BAAD-7C42-454E-951F-1C68F73E5440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/>
  <c r="G33" i="1" s="1"/>
  <c r="K33" i="1" s="1"/>
  <c r="Q33" i="1"/>
  <c r="E34" i="1"/>
  <c r="F34" i="1"/>
  <c r="G34" i="1" s="1"/>
  <c r="K34" i="1" s="1"/>
  <c r="Q34" i="1"/>
  <c r="E35" i="1"/>
  <c r="F35" i="1" s="1"/>
  <c r="G35" i="1" s="1"/>
  <c r="K35" i="1" s="1"/>
  <c r="Q35" i="1"/>
  <c r="E36" i="1"/>
  <c r="F36" i="1"/>
  <c r="G36" i="1"/>
  <c r="K36" i="1" s="1"/>
  <c r="Q36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23" i="1"/>
  <c r="O27" i="1"/>
  <c r="O31" i="1"/>
  <c r="O35" i="1"/>
  <c r="O25" i="1"/>
  <c r="O29" i="1"/>
  <c r="O33" i="1"/>
  <c r="O22" i="1"/>
  <c r="O26" i="1"/>
  <c r="O30" i="1"/>
  <c r="O34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<sst xmlns="http://schemas.openxmlformats.org/spreadsheetml/2006/main" count="85" uniqueCount="53">
  <si>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</si>
  <si>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</si>
  <si>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</si>
  <si>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</si>
  <si>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</si>
  <si>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</si>
  <si>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</si>
  <si>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</si>
  <si>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</si>
  <si>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</si>
  <si>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</si>
  <si>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</si>
  <si>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</si>
  <si>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</si>
  <si>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</si>
  <si>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</si>
  <si>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</si>
  <si>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</si>
  <si>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</si>
  <si>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</si>
  <si>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</si>
  <si>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</si>
  <si>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</si>
  <si>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</si>
  <si>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</si>
  <si>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</si>
  <si>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</si>
  <si>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</si>
  <si>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</si>
  <si>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</si>
  <si>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</si>
  <si>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</si>
  <si>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</si>
  <si>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</si>
  <si>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</si>
  <si>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</si>
  <si>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</si>
  <si>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</si>
  <si>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</si>
  <si>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</si>
  <si>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</si>
  <si>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</si>
  <si>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</si>
  <si>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</si>
  <si>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</si>
  <si>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</si>
  <si>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EW</t>
  </si>
  <si>
    <t>VSX</t>
  </si>
  <si>
    <t>15.51-16.00</t>
  </si>
  <si>
    <t>BAV102 Feb 2025</t>
  </si>
  <si>
    <t>I</t>
  </si>
  <si>
    <t>2MASS J00450622+5034046 Cas</t>
  </si>
  <si>
    <t>VSX : Detail for 2MASS J00450622+5034046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</si>
</sst>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18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 wrapText="1"/>
    </xf>
    <xf numFmtId="166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6" fontId="17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/>
    </xf>
    <xf numFmtId="166" fontId="17" fillId="0" borderId="0" xfId="0" applyNumberFormat="1" applyFont="1" applyAlignment="1">
      <alignment horizontal="left" vertical="center"/>
    </xf>
    <xf numFmtId="0" fontId="17" fillId="0" borderId="0" xfId="0" applyFont="1" applyAlignment="1" applyProtection="1">
      <protection locked="0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8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2MASSJ00450622+5034046 Cas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-3.2760000001871958E-2</c:v>
                </c:pt>
                <c:pt idx="2">
                  <c:v>-3.094000000419328E-2</c:v>
                </c:pt>
                <c:pt idx="3">
                  <c:v>-3.8000000000465661E-2</c:v>
                </c:pt>
                <c:pt idx="4">
                  <c:v>-3.3360000001266599E-2</c:v>
                </c:pt>
                <c:pt idx="5">
                  <c:v>-3.6479999995208345E-2</c:v>
                </c:pt>
                <c:pt idx="6">
                  <c:v>-4.9619999997958075E-2</c:v>
                </c:pt>
                <c:pt idx="7">
                  <c:v>-6.783999999606749E-2</c:v>
                </c:pt>
                <c:pt idx="8">
                  <c:v>-7.0959999997285195E-2</c:v>
                </c:pt>
                <c:pt idx="9">
                  <c:v>-6.7199999997683335E-2</c:v>
                </c:pt>
                <c:pt idx="10">
                  <c:v>6.3340000000607688E-2</c:v>
                </c:pt>
                <c:pt idx="11">
                  <c:v>5.385999999998603E-2</c:v>
                </c:pt>
                <c:pt idx="12">
                  <c:v>5.0779999997757841E-2</c:v>
                </c:pt>
                <c:pt idx="13">
                  <c:v>4.0659999998752028E-2</c:v>
                </c:pt>
                <c:pt idx="14">
                  <c:v>3.0459999994491227E-2</c:v>
                </c:pt>
                <c:pt idx="15">
                  <c:v>3.6939999998139683E-2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-6.2507364193302314E-2</c:v>
                </c:pt>
                <c:pt idx="1">
                  <c:v>-3.6016410535761122E-2</c:v>
                </c:pt>
                <c:pt idx="2">
                  <c:v>-3.5103161783542107E-2</c:v>
                </c:pt>
                <c:pt idx="3">
                  <c:v>-2.9755096212429291E-2</c:v>
                </c:pt>
                <c:pt idx="4">
                  <c:v>-2.9428213817723592E-2</c:v>
                </c:pt>
                <c:pt idx="5">
                  <c:v>-2.8589103340592469E-2</c:v>
                </c:pt>
                <c:pt idx="6">
                  <c:v>-2.1114617243095157E-2</c:v>
                </c:pt>
                <c:pt idx="7">
                  <c:v>-4.740168213456096E-3</c:v>
                </c:pt>
                <c:pt idx="8">
                  <c:v>-3.7325616565797651E-3</c:v>
                </c:pt>
                <c:pt idx="9">
                  <c:v>-3.2001140445849161E-3</c:v>
                </c:pt>
                <c:pt idx="10">
                  <c:v>4.0856564435977627E-3</c:v>
                </c:pt>
                <c:pt idx="11">
                  <c:v>1.396289663826171E-2</c:v>
                </c:pt>
                <c:pt idx="12">
                  <c:v>1.5229987157945643E-2</c:v>
                </c:pt>
                <c:pt idx="13">
                  <c:v>2.2724692785012379E-2</c:v>
                </c:pt>
                <c:pt idx="14">
                  <c:v>2.3449225927916775E-2</c:v>
                </c:pt>
                <c:pt idx="15">
                  <c:v>2.3614352086067075E-2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3930.5</c:v>
                      </c:pt>
                      <c:pt idx="2">
                        <c:v>4066</c:v>
                      </c:pt>
                      <c:pt idx="3">
                        <c:v>4859.5</c:v>
                      </c:pt>
                      <c:pt idx="4">
                        <c:v>4908</c:v>
                      </c:pt>
                      <c:pt idx="5">
                        <c:v>5032.5</c:v>
                      </c:pt>
                      <c:pt idx="6">
                        <c:v>6141.5</c:v>
                      </c:pt>
                      <c:pt idx="7">
                        <c:v>8571</c:v>
                      </c:pt>
                      <c:pt idx="8">
                        <c:v>8720.5</c:v>
                      </c:pt>
                      <c:pt idx="9">
                        <c:v>8799.5</c:v>
                      </c:pt>
                      <c:pt idx="10">
                        <c:v>9880.5</c:v>
                      </c:pt>
                      <c:pt idx="11">
                        <c:v>11346</c:v>
                      </c:pt>
                      <c:pt idx="12">
                        <c:v>11534</c:v>
                      </c:pt>
                      <c:pt idx="13">
                        <c:v>12646</c:v>
                      </c:pt>
                      <c:pt idx="14">
                        <c:v>12753.5</c:v>
                      </c:pt>
                      <c:pt idx="15">
                        <c:v>12778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2MASSJ00450622+5034046 Cas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-3.2760000001871958E-2</c:v>
                </c:pt>
                <c:pt idx="2">
                  <c:v>-3.094000000419328E-2</c:v>
                </c:pt>
                <c:pt idx="3">
                  <c:v>-3.8000000000465661E-2</c:v>
                </c:pt>
                <c:pt idx="4">
                  <c:v>-3.3360000001266599E-2</c:v>
                </c:pt>
                <c:pt idx="5">
                  <c:v>-3.6479999995208345E-2</c:v>
                </c:pt>
                <c:pt idx="6">
                  <c:v>-4.9619999997958075E-2</c:v>
                </c:pt>
                <c:pt idx="7">
                  <c:v>-6.783999999606749E-2</c:v>
                </c:pt>
                <c:pt idx="8">
                  <c:v>-7.0959999997285195E-2</c:v>
                </c:pt>
                <c:pt idx="9">
                  <c:v>-6.7199999997683335E-2</c:v>
                </c:pt>
                <c:pt idx="10">
                  <c:v>6.3340000000607688E-2</c:v>
                </c:pt>
                <c:pt idx="11">
                  <c:v>5.385999999998603E-2</c:v>
                </c:pt>
                <c:pt idx="12">
                  <c:v>5.0779999997757841E-2</c:v>
                </c:pt>
                <c:pt idx="13">
                  <c:v>4.0659999998752028E-2</c:v>
                </c:pt>
                <c:pt idx="14">
                  <c:v>3.0459999994491227E-2</c:v>
                </c:pt>
                <c:pt idx="15">
                  <c:v>3.6939999998139683E-2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3.5000000000000001E-3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  <c:pt idx="10">
                    <c:v>4.1999999999999997E-3</c:v>
                  </c:pt>
                  <c:pt idx="11">
                    <c:v>4.1999999999999997E-3</c:v>
                  </c:pt>
                  <c:pt idx="12">
                    <c:v>4.1999999999999997E-3</c:v>
                  </c:pt>
                  <c:pt idx="13">
                    <c:v>4.1999999999999997E-3</c:v>
                  </c:pt>
                  <c:pt idx="14">
                    <c:v>4.1999999999999997E-3</c:v>
                  </c:pt>
                  <c:pt idx="15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-6.2507364193302314E-2</c:v>
                </c:pt>
                <c:pt idx="1">
                  <c:v>-3.6016410535761122E-2</c:v>
                </c:pt>
                <c:pt idx="2">
                  <c:v>-3.5103161783542107E-2</c:v>
                </c:pt>
                <c:pt idx="3">
                  <c:v>-2.9755096212429291E-2</c:v>
                </c:pt>
                <c:pt idx="4">
                  <c:v>-2.9428213817723592E-2</c:v>
                </c:pt>
                <c:pt idx="5">
                  <c:v>-2.8589103340592469E-2</c:v>
                </c:pt>
                <c:pt idx="6">
                  <c:v>-2.1114617243095157E-2</c:v>
                </c:pt>
                <c:pt idx="7">
                  <c:v>-4.740168213456096E-3</c:v>
                </c:pt>
                <c:pt idx="8">
                  <c:v>-3.7325616565797651E-3</c:v>
                </c:pt>
                <c:pt idx="9">
                  <c:v>-3.2001140445849161E-3</c:v>
                </c:pt>
                <c:pt idx="10">
                  <c:v>4.0856564435977627E-3</c:v>
                </c:pt>
                <c:pt idx="11">
                  <c:v>1.396289663826171E-2</c:v>
                </c:pt>
                <c:pt idx="12">
                  <c:v>1.5229987157945643E-2</c:v>
                </c:pt>
                <c:pt idx="13">
                  <c:v>2.2724692785012379E-2</c:v>
                </c:pt>
                <c:pt idx="14">
                  <c:v>2.3449225927916775E-2</c:v>
                </c:pt>
                <c:pt idx="15">
                  <c:v>2.3614352086067075E-2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3930.5</c:v>
                </c:pt>
                <c:pt idx="2">
                  <c:v>4066</c:v>
                </c:pt>
                <c:pt idx="3">
                  <c:v>4859.5</c:v>
                </c:pt>
                <c:pt idx="4">
                  <c:v>4908</c:v>
                </c:pt>
                <c:pt idx="5">
                  <c:v>5032.5</c:v>
                </c:pt>
                <c:pt idx="6">
                  <c:v>6141.5</c:v>
                </c:pt>
                <c:pt idx="7">
                  <c:v>8571</c:v>
                </c:pt>
                <c:pt idx="8">
                  <c:v>8720.5</c:v>
                </c:pt>
                <c:pt idx="9">
                  <c:v>8799.5</c:v>
                </c:pt>
                <c:pt idx="10">
                  <c:v>9880.5</c:v>
                </c:pt>
                <c:pt idx="11">
                  <c:v>11346</c:v>
                </c:pt>
                <c:pt idx="12">
                  <c:v>11534</c:v>
                </c:pt>
                <c:pt idx="13">
                  <c:v>12646</c:v>
                </c:pt>
                <c:pt idx="14">
                  <c:v>12753.5</c:v>
                </c:pt>
                <c:pt idx="15">
                  <c:v>12778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58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8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56623.330580000002</v>
      </c>
      <c r="D7" s="13" t="s">
        <v>47</v>
      </c>
    </row>
    <row r="8" spans="1:15" ht="12.95" customHeight="1" x14ac:dyDescent="0.2">
      <c r="A8" s="20" t="s">
        <v>3</v>
      </c>
      <c r="C8" s="28">
        <v>0.28776000000000002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-6.2507364193302314E-2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6.7398431898082161E-6</v>
      </c>
      <c r="D12" s="21"/>
      <c r="E12" s="31" t="s">
        <v>45</v>
      </c>
      <c r="F12" s="32" t="s">
        <v>48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60845.767356249999</v>
      </c>
    </row>
    <row r="15" spans="1:15" ht="12.95" customHeight="1" x14ac:dyDescent="0.2">
      <c r="A15" s="17" t="s">
        <v>17</v>
      </c>
      <c r="C15" s="18">
        <f ca="1">(C7+C11)+(C8+C12)*INT(MAX(F21:F3533))</f>
        <v>60300.351474352086</v>
      </c>
      <c r="E15" s="33" t="s">
        <v>33</v>
      </c>
      <c r="F15" s="35">
        <f ca="1">ROUND(2*(F14-$C$7)/$C$8,0)/2+F13</f>
        <v>14674.5</v>
      </c>
    </row>
    <row r="16" spans="1:15" ht="12.95" customHeight="1" x14ac:dyDescent="0.2">
      <c r="A16" s="17" t="s">
        <v>4</v>
      </c>
      <c r="C16" s="18">
        <f ca="1">+C8+C12</f>
        <v>0.28776673984318984</v>
      </c>
      <c r="E16" s="33" t="s">
        <v>34</v>
      </c>
      <c r="F16" s="35">
        <f ca="1">ROUND(2*(F14-$C$15)/$C$16,0)/2+F13</f>
        <v>1896.5</v>
      </c>
    </row>
    <row r="17" spans="1:21" ht="12.95" customHeight="1" thickBot="1" x14ac:dyDescent="0.25">
      <c r="A17" s="16" t="s">
        <v>27</v>
      </c>
      <c r="C17" s="20">
        <f>COUNT(C21:C2191)</f>
        <v>16</v>
      </c>
      <c r="E17" s="33" t="s">
        <v>43</v>
      </c>
      <c r="F17" s="36">
        <f ca="1">+$C$15+$C$16*$F$16-15018.5-$C$5/24</f>
        <v>45827.996929798035</v>
      </c>
    </row>
    <row r="18" spans="1:21" ht="12.95" customHeight="1" thickTop="1" thickBot="1" x14ac:dyDescent="0.25">
      <c r="A18" s="17" t="s">
        <v>5</v>
      </c>
      <c r="C18" s="24">
        <f ca="1">+C15</f>
        <v>60300.351474352086</v>
      </c>
      <c r="D18" s="25">
        <f ca="1">+C16</f>
        <v>0.28776673984318984</v>
      </c>
      <c r="E18" s="38" t="s">
        <v>44</v>
      </c>
      <c r="F18" s="37">
        <f ca="1">+($C$15+$C$16*$F$16)-($C$16/2)-15018.5-$C$5/24</f>
        <v>45827.853046428114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47</v>
      </c>
      <c r="B21" s="21"/>
      <c r="C21" s="22">
        <v>56623.330580000002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-6.2507364193302314E-2</v>
      </c>
      <c r="Q21" s="26">
        <f>+C21-15018.5</f>
        <v>41604.830580000002</v>
      </c>
    </row>
    <row r="22" spans="1:21" ht="12.95" customHeight="1" x14ac:dyDescent="0.2">
      <c r="A22" s="39" t="s">
        <v>49</v>
      </c>
      <c r="B22" s="40" t="s">
        <v>50</v>
      </c>
      <c r="C22" s="41">
        <v>57754.338499999998</v>
      </c>
      <c r="D22" s="42">
        <v>4.1999999999999997E-3</v>
      </c>
      <c r="E22" s="20">
        <f t="shared" ref="E22:E36" si="0">+(C22-C$7)/C$8</f>
        <v>3930.3861551292616</v>
      </c>
      <c r="F22" s="20">
        <f t="shared" ref="F22:F36" si="1">ROUND(2*E22,0)/2</f>
        <v>3930.5</v>
      </c>
      <c r="G22" s="20">
        <f t="shared" ref="G22:G36" si="2">+C22-(C$7+F22*C$8)</f>
        <v>-3.2760000001871958E-2</v>
      </c>
      <c r="K22" s="20">
        <f t="shared" ref="K22:K36" si="3">+G22</f>
        <v>-3.2760000001871958E-2</v>
      </c>
      <c r="O22" s="20">
        <f t="shared" ref="O22:O36" ca="1" si="4">+C$11+C$12*$F22</f>
        <v>-3.6016410535761122E-2</v>
      </c>
      <c r="Q22" s="26">
        <f t="shared" ref="Q22:Q36" si="5">+C22-15018.5</f>
        <v>42735.838499999998</v>
      </c>
    </row>
    <row r="23" spans="1:21" ht="12.95" customHeight="1" x14ac:dyDescent="0.2">
      <c r="A23" s="39" t="s">
        <v>49</v>
      </c>
      <c r="B23" s="40" t="s">
        <v>50</v>
      </c>
      <c r="C23" s="41">
        <v>57793.3318</v>
      </c>
      <c r="D23" s="42">
        <v>4.1999999999999997E-3</v>
      </c>
      <c r="E23" s="20">
        <f t="shared" si="0"/>
        <v>4065.8924798443086</v>
      </c>
      <c r="F23" s="20">
        <f t="shared" si="1"/>
        <v>4066</v>
      </c>
      <c r="G23" s="20">
        <f t="shared" si="2"/>
        <v>-3.094000000419328E-2</v>
      </c>
      <c r="K23" s="20">
        <f t="shared" si="3"/>
        <v>-3.094000000419328E-2</v>
      </c>
      <c r="O23" s="20">
        <f t="shared" ca="1" si="4"/>
        <v>-3.5103161783542107E-2</v>
      </c>
      <c r="Q23" s="26">
        <f t="shared" si="5"/>
        <v>42774.8318</v>
      </c>
    </row>
    <row r="24" spans="1:21" ht="12.95" customHeight="1" x14ac:dyDescent="0.2">
      <c r="A24" s="39" t="s">
        <v>49</v>
      </c>
      <c r="B24" s="40" t="s">
        <v>50</v>
      </c>
      <c r="C24" s="41">
        <v>58021.662300000004</v>
      </c>
      <c r="D24" s="42">
        <v>4.1999999999999997E-3</v>
      </c>
      <c r="E24" s="20">
        <f t="shared" si="0"/>
        <v>4859.3679455101537</v>
      </c>
      <c r="F24" s="20">
        <f t="shared" si="1"/>
        <v>4859.5</v>
      </c>
      <c r="G24" s="20">
        <f t="shared" si="2"/>
        <v>-3.8000000000465661E-2</v>
      </c>
      <c r="K24" s="20">
        <f t="shared" si="3"/>
        <v>-3.8000000000465661E-2</v>
      </c>
      <c r="O24" s="20">
        <f t="shared" ca="1" si="4"/>
        <v>-2.9755096212429291E-2</v>
      </c>
      <c r="Q24" s="26">
        <f t="shared" si="5"/>
        <v>43003.162300000004</v>
      </c>
    </row>
    <row r="25" spans="1:21" ht="12.95" customHeight="1" x14ac:dyDescent="0.2">
      <c r="A25" s="39" t="s">
        <v>49</v>
      </c>
      <c r="B25" s="40" t="s">
        <v>50</v>
      </c>
      <c r="C25" s="43">
        <v>58035.623299999999</v>
      </c>
      <c r="D25" s="42">
        <v>4.1999999999999997E-3</v>
      </c>
      <c r="E25" s="20">
        <f t="shared" si="0"/>
        <v>4907.8840700583733</v>
      </c>
      <c r="F25" s="20">
        <f t="shared" si="1"/>
        <v>4908</v>
      </c>
      <c r="G25" s="20">
        <f t="shared" si="2"/>
        <v>-3.3360000001266599E-2</v>
      </c>
      <c r="K25" s="20">
        <f t="shared" si="3"/>
        <v>-3.3360000001266599E-2</v>
      </c>
      <c r="O25" s="20">
        <f t="shared" ca="1" si="4"/>
        <v>-2.9428213817723592E-2</v>
      </c>
      <c r="Q25" s="26">
        <f t="shared" si="5"/>
        <v>43017.123299999999</v>
      </c>
    </row>
    <row r="26" spans="1:21" ht="12.95" customHeight="1" x14ac:dyDescent="0.2">
      <c r="A26" s="39" t="s">
        <v>49</v>
      </c>
      <c r="B26" s="40" t="s">
        <v>50</v>
      </c>
      <c r="C26" s="44">
        <v>58071.446300000003</v>
      </c>
      <c r="D26" s="42">
        <v>4.1999999999999997E-3</v>
      </c>
      <c r="E26" s="20">
        <f t="shared" si="0"/>
        <v>5032.3732276897472</v>
      </c>
      <c r="F26" s="20">
        <f t="shared" si="1"/>
        <v>5032.5</v>
      </c>
      <c r="G26" s="20">
        <f t="shared" si="2"/>
        <v>-3.6479999995208345E-2</v>
      </c>
      <c r="K26" s="20">
        <f t="shared" si="3"/>
        <v>-3.6479999995208345E-2</v>
      </c>
      <c r="O26" s="20">
        <f t="shared" ca="1" si="4"/>
        <v>-2.8589103340592469E-2</v>
      </c>
      <c r="Q26" s="26">
        <f t="shared" si="5"/>
        <v>43052.946300000003</v>
      </c>
    </row>
    <row r="27" spans="1:21" ht="12.95" customHeight="1" x14ac:dyDescent="0.2">
      <c r="A27" s="42" t="s">
        <v>49</v>
      </c>
      <c r="B27" s="40" t="s">
        <v>50</v>
      </c>
      <c r="C27" s="42">
        <v>58390.559000000001</v>
      </c>
      <c r="D27" s="42">
        <v>3.5000000000000001E-3</v>
      </c>
      <c r="E27" s="20">
        <f t="shared" si="0"/>
        <v>6141.3275646371958</v>
      </c>
      <c r="F27" s="20">
        <f t="shared" si="1"/>
        <v>6141.5</v>
      </c>
      <c r="G27" s="20">
        <f t="shared" si="2"/>
        <v>-4.9619999997958075E-2</v>
      </c>
      <c r="K27" s="20">
        <f t="shared" si="3"/>
        <v>-4.9619999997958075E-2</v>
      </c>
      <c r="O27" s="20">
        <f t="shared" ca="1" si="4"/>
        <v>-2.1114617243095157E-2</v>
      </c>
      <c r="Q27" s="26">
        <f t="shared" si="5"/>
        <v>43372.059000000001</v>
      </c>
    </row>
    <row r="28" spans="1:21" ht="12.95" customHeight="1" x14ac:dyDescent="0.2">
      <c r="A28" s="39" t="s">
        <v>49</v>
      </c>
      <c r="B28" s="40" t="s">
        <v>50</v>
      </c>
      <c r="C28" s="45">
        <v>59089.653700000003</v>
      </c>
      <c r="D28" s="42">
        <v>4.1999999999999997E-3</v>
      </c>
      <c r="E28" s="20">
        <f t="shared" si="0"/>
        <v>8570.7642479844344</v>
      </c>
      <c r="F28" s="20">
        <f t="shared" si="1"/>
        <v>8571</v>
      </c>
      <c r="G28" s="20">
        <f t="shared" si="2"/>
        <v>-6.783999999606749E-2</v>
      </c>
      <c r="K28" s="20">
        <f t="shared" si="3"/>
        <v>-6.783999999606749E-2</v>
      </c>
      <c r="O28" s="20">
        <f t="shared" ca="1" si="4"/>
        <v>-4.740168213456096E-3</v>
      </c>
      <c r="Q28" s="26">
        <f t="shared" si="5"/>
        <v>44071.153700000003</v>
      </c>
    </row>
    <row r="29" spans="1:21" ht="12.95" customHeight="1" x14ac:dyDescent="0.2">
      <c r="A29" s="39" t="s">
        <v>49</v>
      </c>
      <c r="B29" s="40" t="s">
        <v>50</v>
      </c>
      <c r="C29" s="43">
        <v>59132.670700000002</v>
      </c>
      <c r="D29" s="42">
        <v>4.1999999999999997E-3</v>
      </c>
      <c r="E29" s="20">
        <f t="shared" si="0"/>
        <v>8720.2534056157929</v>
      </c>
      <c r="F29" s="20">
        <f t="shared" si="1"/>
        <v>8720.5</v>
      </c>
      <c r="G29" s="20">
        <f t="shared" si="2"/>
        <v>-7.0959999997285195E-2</v>
      </c>
      <c r="K29" s="20">
        <f t="shared" si="3"/>
        <v>-7.0959999997285195E-2</v>
      </c>
      <c r="O29" s="20">
        <f t="shared" ca="1" si="4"/>
        <v>-3.7325616565797651E-3</v>
      </c>
      <c r="Q29" s="26">
        <f t="shared" si="5"/>
        <v>44114.170700000002</v>
      </c>
    </row>
    <row r="30" spans="1:21" ht="12.95" customHeight="1" x14ac:dyDescent="0.2">
      <c r="A30" s="39" t="s">
        <v>49</v>
      </c>
      <c r="B30" s="40" t="s">
        <v>50</v>
      </c>
      <c r="C30" s="41">
        <v>59155.407500000001</v>
      </c>
      <c r="D30" s="42">
        <v>4.1999999999999997E-3</v>
      </c>
      <c r="E30" s="20">
        <f t="shared" si="0"/>
        <v>8799.2664720600478</v>
      </c>
      <c r="F30" s="20">
        <f t="shared" si="1"/>
        <v>8799.5</v>
      </c>
      <c r="G30" s="20">
        <f t="shared" si="2"/>
        <v>-6.7199999997683335E-2</v>
      </c>
      <c r="K30" s="20">
        <f t="shared" si="3"/>
        <v>-6.7199999997683335E-2</v>
      </c>
      <c r="O30" s="20">
        <f t="shared" ca="1" si="4"/>
        <v>-3.2001140445849161E-3</v>
      </c>
      <c r="Q30" s="26">
        <f t="shared" si="5"/>
        <v>44136.907500000001</v>
      </c>
    </row>
    <row r="31" spans="1:21" ht="12.95" customHeight="1" x14ac:dyDescent="0.2">
      <c r="A31" s="39" t="s">
        <v>49</v>
      </c>
      <c r="B31" s="40" t="s">
        <v>50</v>
      </c>
      <c r="C31" s="41">
        <v>59466.606599999999</v>
      </c>
      <c r="D31" s="42">
        <v>4.1999999999999997E-3</v>
      </c>
      <c r="E31" s="20">
        <f t="shared" si="0"/>
        <v>9880.7201139838671</v>
      </c>
      <c r="F31" s="20">
        <f t="shared" si="1"/>
        <v>9880.5</v>
      </c>
      <c r="G31" s="20">
        <f t="shared" si="2"/>
        <v>6.3340000000607688E-2</v>
      </c>
      <c r="K31" s="20">
        <f t="shared" si="3"/>
        <v>6.3340000000607688E-2</v>
      </c>
      <c r="O31" s="20">
        <f t="shared" ca="1" si="4"/>
        <v>4.0856564435977627E-3</v>
      </c>
      <c r="Q31" s="26">
        <f t="shared" si="5"/>
        <v>44448.106599999999</v>
      </c>
    </row>
    <row r="32" spans="1:21" ht="12.95" customHeight="1" x14ac:dyDescent="0.2">
      <c r="A32" s="39" t="s">
        <v>49</v>
      </c>
      <c r="B32" s="40" t="s">
        <v>50</v>
      </c>
      <c r="C32" s="41">
        <v>59888.309399999998</v>
      </c>
      <c r="D32" s="42">
        <v>4.1999999999999997E-3</v>
      </c>
      <c r="E32" s="20">
        <f t="shared" si="0"/>
        <v>11346.187169863762</v>
      </c>
      <c r="F32" s="20">
        <f t="shared" si="1"/>
        <v>11346</v>
      </c>
      <c r="G32" s="20">
        <f t="shared" si="2"/>
        <v>5.385999999998603E-2</v>
      </c>
      <c r="K32" s="20">
        <f t="shared" si="3"/>
        <v>5.385999999998603E-2</v>
      </c>
      <c r="O32" s="20">
        <f t="shared" ca="1" si="4"/>
        <v>1.396289663826171E-2</v>
      </c>
      <c r="Q32" s="26">
        <f t="shared" si="5"/>
        <v>44869.809399999998</v>
      </c>
    </row>
    <row r="33" spans="1:17" ht="12.95" customHeight="1" x14ac:dyDescent="0.2">
      <c r="A33" s="42" t="s">
        <v>49</v>
      </c>
      <c r="B33" s="40" t="s">
        <v>50</v>
      </c>
      <c r="C33" s="42">
        <v>59942.405200000001</v>
      </c>
      <c r="D33" s="42">
        <v>4.1999999999999997E-3</v>
      </c>
      <c r="E33" s="20">
        <f t="shared" si="0"/>
        <v>11534.176466499859</v>
      </c>
      <c r="F33" s="20">
        <f t="shared" si="1"/>
        <v>11534</v>
      </c>
      <c r="G33" s="20">
        <f t="shared" si="2"/>
        <v>5.0779999997757841E-2</v>
      </c>
      <c r="K33" s="20">
        <f t="shared" si="3"/>
        <v>5.0779999997757841E-2</v>
      </c>
      <c r="O33" s="20">
        <f t="shared" ca="1" si="4"/>
        <v>1.5229987157945643E-2</v>
      </c>
      <c r="Q33" s="26">
        <f t="shared" si="5"/>
        <v>44923.905200000001</v>
      </c>
    </row>
    <row r="34" spans="1:17" ht="12.95" customHeight="1" x14ac:dyDescent="0.2">
      <c r="A34" s="39" t="s">
        <v>49</v>
      </c>
      <c r="B34" s="40" t="s">
        <v>50</v>
      </c>
      <c r="C34" s="41">
        <v>60262.3842</v>
      </c>
      <c r="D34" s="42">
        <v>4.1999999999999997E-3</v>
      </c>
      <c r="E34" s="20">
        <f t="shared" si="0"/>
        <v>12646.141298304137</v>
      </c>
      <c r="F34" s="20">
        <f t="shared" si="1"/>
        <v>12646</v>
      </c>
      <c r="G34" s="20">
        <f t="shared" si="2"/>
        <v>4.0659999998752028E-2</v>
      </c>
      <c r="K34" s="20">
        <f t="shared" si="3"/>
        <v>4.0659999998752028E-2</v>
      </c>
      <c r="O34" s="20">
        <f t="shared" ca="1" si="4"/>
        <v>2.2724692785012379E-2</v>
      </c>
      <c r="Q34" s="26">
        <f t="shared" si="5"/>
        <v>45243.8842</v>
      </c>
    </row>
    <row r="35" spans="1:17" ht="12.95" customHeight="1" x14ac:dyDescent="0.2">
      <c r="A35" s="39" t="s">
        <v>49</v>
      </c>
      <c r="B35" s="40" t="s">
        <v>50</v>
      </c>
      <c r="C35" s="41">
        <v>60293.308199999999</v>
      </c>
      <c r="D35" s="42">
        <v>4.1999999999999997E-3</v>
      </c>
      <c r="E35" s="20">
        <f t="shared" si="0"/>
        <v>12753.605852098963</v>
      </c>
      <c r="F35" s="20">
        <f t="shared" si="1"/>
        <v>12753.5</v>
      </c>
      <c r="G35" s="20">
        <f t="shared" si="2"/>
        <v>3.0459999994491227E-2</v>
      </c>
      <c r="K35" s="20">
        <f t="shared" si="3"/>
        <v>3.0459999994491227E-2</v>
      </c>
      <c r="O35" s="20">
        <f t="shared" ca="1" si="4"/>
        <v>2.3449225927916775E-2</v>
      </c>
      <c r="Q35" s="26">
        <f t="shared" si="5"/>
        <v>45274.808199999999</v>
      </c>
    </row>
    <row r="36" spans="1:17" ht="12.95" customHeight="1" x14ac:dyDescent="0.2">
      <c r="A36" s="46" t="s">
        <v>49</v>
      </c>
      <c r="B36" s="40" t="s">
        <v>50</v>
      </c>
      <c r="C36" s="47">
        <v>60300.364800000003</v>
      </c>
      <c r="D36" s="42">
        <v>4.1999999999999997E-3</v>
      </c>
      <c r="E36" s="20">
        <f t="shared" si="0"/>
        <v>12778.128370864613</v>
      </c>
      <c r="F36" s="20">
        <f t="shared" si="1"/>
        <v>12778</v>
      </c>
      <c r="G36" s="20">
        <f t="shared" si="2"/>
        <v>3.6939999998139683E-2</v>
      </c>
      <c r="K36" s="20">
        <f t="shared" si="3"/>
        <v>3.6939999998139683E-2</v>
      </c>
      <c r="O36" s="20">
        <f t="shared" ca="1" si="4"/>
        <v>2.3614352086067075E-2</v>
      </c>
      <c r="Q36" s="26">
        <f t="shared" si="5"/>
        <v>45281.864800000003</v>
      </c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58912" xr:uid="{A6508048-3C77-4C6F-BB30-64B05273F39B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2025-06-19T06:24:59Z</dcterms:modified>
</cp:coreProperties>
</file>