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0B6FFB8-4A7F-4A67-A9C8-1E80B7DF95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00" i="1" l="1"/>
  <c r="F100" i="1" s="1"/>
  <c r="Q100" i="1"/>
  <c r="E99" i="1"/>
  <c r="F99" i="1"/>
  <c r="Q99" i="1"/>
  <c r="E84" i="1"/>
  <c r="F84" i="1" s="1"/>
  <c r="E98" i="1"/>
  <c r="F98" i="1"/>
  <c r="E97" i="1"/>
  <c r="F97" i="1" s="1"/>
  <c r="G97" i="1" s="1"/>
  <c r="J97" i="1" s="1"/>
  <c r="E96" i="1"/>
  <c r="F96" i="1"/>
  <c r="G96" i="1" s="1"/>
  <c r="J96" i="1" s="1"/>
  <c r="E95" i="1"/>
  <c r="F95" i="1"/>
  <c r="G95" i="1" s="1"/>
  <c r="J95" i="1" s="1"/>
  <c r="E94" i="1"/>
  <c r="F94" i="1"/>
  <c r="G94" i="1" s="1"/>
  <c r="K94" i="1" s="1"/>
  <c r="E93" i="1"/>
  <c r="F93" i="1" s="1"/>
  <c r="G93" i="1" s="1"/>
  <c r="K93" i="1" s="1"/>
  <c r="E92" i="1"/>
  <c r="F92" i="1"/>
  <c r="G92" i="1" s="1"/>
  <c r="K92" i="1" s="1"/>
  <c r="E91" i="1"/>
  <c r="F91" i="1"/>
  <c r="G91" i="1" s="1"/>
  <c r="J91" i="1" s="1"/>
  <c r="E90" i="1"/>
  <c r="F90" i="1"/>
  <c r="G90" i="1" s="1"/>
  <c r="K90" i="1" s="1"/>
  <c r="E89" i="1"/>
  <c r="F89" i="1" s="1"/>
  <c r="G89" i="1" s="1"/>
  <c r="K89" i="1" s="1"/>
  <c r="E88" i="1"/>
  <c r="F88" i="1"/>
  <c r="G88" i="1" s="1"/>
  <c r="K88" i="1" s="1"/>
  <c r="E87" i="1"/>
  <c r="F87" i="1"/>
  <c r="G87" i="1" s="1"/>
  <c r="K87" i="1" s="1"/>
  <c r="E86" i="1"/>
  <c r="F86" i="1"/>
  <c r="G86" i="1" s="1"/>
  <c r="K86" i="1" s="1"/>
  <c r="E85" i="1"/>
  <c r="F85" i="1" s="1"/>
  <c r="G85" i="1" s="1"/>
  <c r="K85" i="1" s="1"/>
  <c r="E83" i="1"/>
  <c r="F83" i="1"/>
  <c r="G83" i="1" s="1"/>
  <c r="I83" i="1" s="1"/>
  <c r="E82" i="1"/>
  <c r="F82" i="1"/>
  <c r="G82" i="1" s="1"/>
  <c r="I82" i="1" s="1"/>
  <c r="E81" i="1"/>
  <c r="F81" i="1"/>
  <c r="G81" i="1" s="1"/>
  <c r="J81" i="1" s="1"/>
  <c r="E80" i="1"/>
  <c r="F80" i="1" s="1"/>
  <c r="G80" i="1" s="1"/>
  <c r="K80" i="1" s="1"/>
  <c r="E79" i="1"/>
  <c r="F79" i="1"/>
  <c r="G79" i="1" s="1"/>
  <c r="K79" i="1" s="1"/>
  <c r="E78" i="1"/>
  <c r="F78" i="1"/>
  <c r="G78" i="1" s="1"/>
  <c r="I78" i="1" s="1"/>
  <c r="E77" i="1"/>
  <c r="F77" i="1"/>
  <c r="G77" i="1" s="1"/>
  <c r="I77" i="1" s="1"/>
  <c r="E76" i="1"/>
  <c r="F76" i="1" s="1"/>
  <c r="G76" i="1" s="1"/>
  <c r="K76" i="1" s="1"/>
  <c r="E75" i="1"/>
  <c r="F75" i="1"/>
  <c r="G75" i="1" s="1"/>
  <c r="I75" i="1" s="1"/>
  <c r="E74" i="1"/>
  <c r="F74" i="1"/>
  <c r="G74" i="1" s="1"/>
  <c r="K74" i="1" s="1"/>
  <c r="E73" i="1"/>
  <c r="F73" i="1"/>
  <c r="G73" i="1" s="1"/>
  <c r="E72" i="1"/>
  <c r="F72" i="1" s="1"/>
  <c r="G72" i="1" s="1"/>
  <c r="K72" i="1" s="1"/>
  <c r="E71" i="1"/>
  <c r="F71" i="1"/>
  <c r="G71" i="1" s="1"/>
  <c r="I71" i="1" s="1"/>
  <c r="E70" i="1"/>
  <c r="F70" i="1"/>
  <c r="G70" i="1" s="1"/>
  <c r="I70" i="1" s="1"/>
  <c r="E69" i="1"/>
  <c r="F69" i="1"/>
  <c r="G69" i="1" s="1"/>
  <c r="E68" i="1"/>
  <c r="F68" i="1" s="1"/>
  <c r="G68" i="1" s="1"/>
  <c r="I68" i="1" s="1"/>
  <c r="E67" i="1"/>
  <c r="F67" i="1"/>
  <c r="E66" i="1"/>
  <c r="F66" i="1"/>
  <c r="G66" i="1" s="1"/>
  <c r="I66" i="1" s="1"/>
  <c r="E65" i="1"/>
  <c r="F65" i="1"/>
  <c r="G65" i="1" s="1"/>
  <c r="I65" i="1" s="1"/>
  <c r="E64" i="1"/>
  <c r="F64" i="1" s="1"/>
  <c r="E63" i="1"/>
  <c r="F63" i="1"/>
  <c r="G63" i="1" s="1"/>
  <c r="E62" i="1"/>
  <c r="F62" i="1"/>
  <c r="G62" i="1" s="1"/>
  <c r="I62" i="1" s="1"/>
  <c r="E61" i="1"/>
  <c r="F61" i="1"/>
  <c r="G61" i="1" s="1"/>
  <c r="I61" i="1" s="1"/>
  <c r="E60" i="1"/>
  <c r="F60" i="1" s="1"/>
  <c r="G60" i="1" s="1"/>
  <c r="I60" i="1" s="1"/>
  <c r="E59" i="1"/>
  <c r="F59" i="1"/>
  <c r="G59" i="1" s="1"/>
  <c r="I59" i="1" s="1"/>
  <c r="E58" i="1"/>
  <c r="F58" i="1"/>
  <c r="G58" i="1" s="1"/>
  <c r="I58" i="1" s="1"/>
  <c r="E57" i="1"/>
  <c r="F57" i="1"/>
  <c r="G57" i="1" s="1"/>
  <c r="I57" i="1" s="1"/>
  <c r="E56" i="1"/>
  <c r="F56" i="1" s="1"/>
  <c r="G56" i="1" s="1"/>
  <c r="K56" i="1" s="1"/>
  <c r="E55" i="1"/>
  <c r="F55" i="1"/>
  <c r="G55" i="1" s="1"/>
  <c r="I55" i="1" s="1"/>
  <c r="E54" i="1"/>
  <c r="F54" i="1"/>
  <c r="G54" i="1" s="1"/>
  <c r="I54" i="1" s="1"/>
  <c r="E53" i="1"/>
  <c r="F53" i="1"/>
  <c r="G53" i="1" s="1"/>
  <c r="I53" i="1" s="1"/>
  <c r="E52" i="1"/>
  <c r="F52" i="1" s="1"/>
  <c r="G52" i="1" s="1"/>
  <c r="I52" i="1" s="1"/>
  <c r="E51" i="1"/>
  <c r="F51" i="1"/>
  <c r="G51" i="1" s="1"/>
  <c r="I51" i="1" s="1"/>
  <c r="E50" i="1"/>
  <c r="F50" i="1"/>
  <c r="G50" i="1" s="1"/>
  <c r="I50" i="1" s="1"/>
  <c r="E49" i="1"/>
  <c r="F49" i="1"/>
  <c r="G49" i="1" s="1"/>
  <c r="I49" i="1" s="1"/>
  <c r="E48" i="1"/>
  <c r="F48" i="1" s="1"/>
  <c r="G48" i="1" s="1"/>
  <c r="I48" i="1" s="1"/>
  <c r="E47" i="1"/>
  <c r="F47" i="1"/>
  <c r="G47" i="1" s="1"/>
  <c r="I47" i="1" s="1"/>
  <c r="E46" i="1"/>
  <c r="F46" i="1"/>
  <c r="G46" i="1" s="1"/>
  <c r="I46" i="1" s="1"/>
  <c r="E45" i="1"/>
  <c r="F45" i="1"/>
  <c r="G45" i="1" s="1"/>
  <c r="I45" i="1" s="1"/>
  <c r="E44" i="1"/>
  <c r="F44" i="1" s="1"/>
  <c r="G44" i="1" s="1"/>
  <c r="I44" i="1" s="1"/>
  <c r="E43" i="1"/>
  <c r="F43" i="1"/>
  <c r="G43" i="1" s="1"/>
  <c r="I43" i="1" s="1"/>
  <c r="E42" i="1"/>
  <c r="F42" i="1"/>
  <c r="G42" i="1" s="1"/>
  <c r="I42" i="1" s="1"/>
  <c r="E41" i="1"/>
  <c r="F41" i="1"/>
  <c r="G41" i="1" s="1"/>
  <c r="I41" i="1" s="1"/>
  <c r="E40" i="1"/>
  <c r="F40" i="1" s="1"/>
  <c r="E39" i="1"/>
  <c r="F39" i="1"/>
  <c r="G39" i="1" s="1"/>
  <c r="E38" i="1"/>
  <c r="F38" i="1"/>
  <c r="G38" i="1" s="1"/>
  <c r="I38" i="1" s="1"/>
  <c r="E37" i="1"/>
  <c r="F37" i="1"/>
  <c r="G37" i="1" s="1"/>
  <c r="I37" i="1" s="1"/>
  <c r="E36" i="1"/>
  <c r="F36" i="1" s="1"/>
  <c r="G36" i="1" s="1"/>
  <c r="I36" i="1" s="1"/>
  <c r="E35" i="1"/>
  <c r="F35" i="1"/>
  <c r="G35" i="1" s="1"/>
  <c r="I35" i="1" s="1"/>
  <c r="E34" i="1"/>
  <c r="F34" i="1"/>
  <c r="G34" i="1" s="1"/>
  <c r="I34" i="1" s="1"/>
  <c r="E33" i="1"/>
  <c r="F33" i="1"/>
  <c r="G33" i="1" s="1"/>
  <c r="I33" i="1" s="1"/>
  <c r="E32" i="1"/>
  <c r="F32" i="1" s="1"/>
  <c r="G32" i="1" s="1"/>
  <c r="I32" i="1" s="1"/>
  <c r="E31" i="1"/>
  <c r="F31" i="1"/>
  <c r="G31" i="1" s="1"/>
  <c r="I31" i="1" s="1"/>
  <c r="E30" i="1"/>
  <c r="F30" i="1"/>
  <c r="G30" i="1" s="1"/>
  <c r="I30" i="1" s="1"/>
  <c r="E29" i="1"/>
  <c r="F29" i="1"/>
  <c r="G29" i="1" s="1"/>
  <c r="I29" i="1" s="1"/>
  <c r="E28" i="1"/>
  <c r="F28" i="1" s="1"/>
  <c r="G28" i="1" s="1"/>
  <c r="I28" i="1" s="1"/>
  <c r="E27" i="1"/>
  <c r="F27" i="1"/>
  <c r="G27" i="1" s="1"/>
  <c r="I27" i="1" s="1"/>
  <c r="E26" i="1"/>
  <c r="F26" i="1"/>
  <c r="G26" i="1" s="1"/>
  <c r="I26" i="1" s="1"/>
  <c r="E25" i="1"/>
  <c r="F25" i="1"/>
  <c r="E24" i="1"/>
  <c r="F24" i="1" s="1"/>
  <c r="G24" i="1" s="1"/>
  <c r="I24" i="1" s="1"/>
  <c r="E23" i="1"/>
  <c r="F23" i="1"/>
  <c r="G23" i="1" s="1"/>
  <c r="I23" i="1" s="1"/>
  <c r="E22" i="1"/>
  <c r="F22" i="1"/>
  <c r="G22" i="1" s="1"/>
  <c r="I22" i="1" s="1"/>
  <c r="E21" i="1"/>
  <c r="F21" i="1"/>
  <c r="G21" i="1" s="1"/>
  <c r="I21" i="1" s="1"/>
  <c r="D9" i="1"/>
  <c r="C9" i="1"/>
  <c r="D11" i="1"/>
  <c r="D12" i="1"/>
  <c r="P58" i="1" s="1"/>
  <c r="D1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66" i="1"/>
  <c r="Q70" i="1"/>
  <c r="Q71" i="1"/>
  <c r="Q74" i="1"/>
  <c r="Q75" i="1"/>
  <c r="Q85" i="1"/>
  <c r="Q89" i="1"/>
  <c r="Q90" i="1"/>
  <c r="Q92" i="1"/>
  <c r="Q98" i="1"/>
  <c r="G84" i="2"/>
  <c r="C84" i="2"/>
  <c r="E8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83" i="2"/>
  <c r="C83" i="2"/>
  <c r="E83" i="2"/>
  <c r="G48" i="2"/>
  <c r="C48" i="2"/>
  <c r="E48" i="2"/>
  <c r="G82" i="2"/>
  <c r="C82" i="2"/>
  <c r="E82" i="2"/>
  <c r="G81" i="2"/>
  <c r="C81" i="2"/>
  <c r="E81" i="2"/>
  <c r="G47" i="2"/>
  <c r="C47" i="2"/>
  <c r="E47" i="2"/>
  <c r="G46" i="2"/>
  <c r="C46" i="2"/>
  <c r="E46" i="2"/>
  <c r="G45" i="2"/>
  <c r="C45" i="2"/>
  <c r="E45" i="2"/>
  <c r="G80" i="2"/>
  <c r="C80" i="2"/>
  <c r="E80" i="2"/>
  <c r="G44" i="2"/>
  <c r="C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79" i="2"/>
  <c r="C79" i="2"/>
  <c r="E79" i="2"/>
  <c r="G78" i="2"/>
  <c r="C78" i="2"/>
  <c r="E78" i="2"/>
  <c r="G77" i="2"/>
  <c r="C77" i="2"/>
  <c r="E77" i="2"/>
  <c r="G76" i="2"/>
  <c r="C76" i="2"/>
  <c r="E76" i="2"/>
  <c r="G37" i="2"/>
  <c r="C37" i="2"/>
  <c r="E37" i="2"/>
  <c r="G75" i="2"/>
  <c r="C75" i="2"/>
  <c r="E75" i="2"/>
  <c r="G74" i="2"/>
  <c r="C74" i="2"/>
  <c r="E74" i="2"/>
  <c r="G36" i="2"/>
  <c r="C36" i="2"/>
  <c r="E36" i="2"/>
  <c r="G35" i="2"/>
  <c r="C35" i="2"/>
  <c r="E35" i="2"/>
  <c r="G34" i="2"/>
  <c r="C34" i="2"/>
  <c r="G73" i="2"/>
  <c r="C73" i="2"/>
  <c r="E73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11" i="2"/>
  <c r="C11" i="2"/>
  <c r="E11" i="2"/>
  <c r="H84" i="2"/>
  <c r="B84" i="2"/>
  <c r="D84" i="2"/>
  <c r="A84" i="2"/>
  <c r="H53" i="2"/>
  <c r="B53" i="2"/>
  <c r="D53" i="2"/>
  <c r="A53" i="2"/>
  <c r="H52" i="2"/>
  <c r="F52" i="2"/>
  <c r="D52" i="2"/>
  <c r="B52" i="2"/>
  <c r="A52" i="2"/>
  <c r="H51" i="2"/>
  <c r="B51" i="2"/>
  <c r="F51" i="2"/>
  <c r="D51" i="2"/>
  <c r="A51" i="2"/>
  <c r="H50" i="2"/>
  <c r="F50" i="2"/>
  <c r="D50" i="2"/>
  <c r="B50" i="2"/>
  <c r="A50" i="2"/>
  <c r="H49" i="2"/>
  <c r="F49" i="2"/>
  <c r="D49" i="2"/>
  <c r="B49" i="2"/>
  <c r="A49" i="2"/>
  <c r="H83" i="2"/>
  <c r="B83" i="2"/>
  <c r="F83" i="2"/>
  <c r="D83" i="2"/>
  <c r="A83" i="2"/>
  <c r="H48" i="2"/>
  <c r="D48" i="2"/>
  <c r="B48" i="2"/>
  <c r="A48" i="2"/>
  <c r="H82" i="2"/>
  <c r="B82" i="2"/>
  <c r="D82" i="2"/>
  <c r="A82" i="2"/>
  <c r="H81" i="2"/>
  <c r="B81" i="2"/>
  <c r="D81" i="2"/>
  <c r="A81" i="2"/>
  <c r="H47" i="2"/>
  <c r="B47" i="2"/>
  <c r="D47" i="2"/>
  <c r="A47" i="2"/>
  <c r="H46" i="2"/>
  <c r="B46" i="2"/>
  <c r="D46" i="2"/>
  <c r="A46" i="2"/>
  <c r="H45" i="2"/>
  <c r="B45" i="2"/>
  <c r="D45" i="2"/>
  <c r="A45" i="2"/>
  <c r="H80" i="2"/>
  <c r="B80" i="2"/>
  <c r="D80" i="2"/>
  <c r="A80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37" i="2"/>
  <c r="B37" i="2"/>
  <c r="D37" i="2"/>
  <c r="A37" i="2"/>
  <c r="H75" i="2"/>
  <c r="B75" i="2"/>
  <c r="D75" i="2"/>
  <c r="A75" i="2"/>
  <c r="H74" i="2"/>
  <c r="B74" i="2"/>
  <c r="D74" i="2"/>
  <c r="A74" i="2"/>
  <c r="H36" i="2"/>
  <c r="B36" i="2"/>
  <c r="D36" i="2"/>
  <c r="A36" i="2"/>
  <c r="H35" i="2"/>
  <c r="B35" i="2"/>
  <c r="D35" i="2"/>
  <c r="A35" i="2"/>
  <c r="H34" i="2"/>
  <c r="B34" i="2"/>
  <c r="D34" i="2"/>
  <c r="A34" i="2"/>
  <c r="H73" i="2"/>
  <c r="B73" i="2"/>
  <c r="D73" i="2"/>
  <c r="A73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11" i="2"/>
  <c r="D11" i="2"/>
  <c r="B11" i="2"/>
  <c r="A11" i="2"/>
  <c r="Q91" i="1"/>
  <c r="Q97" i="1"/>
  <c r="Q95" i="1"/>
  <c r="Q96" i="1"/>
  <c r="Q79" i="1"/>
  <c r="F16" i="1"/>
  <c r="F17" i="1" s="1"/>
  <c r="Q94" i="1"/>
  <c r="Q93" i="1"/>
  <c r="Q82" i="1"/>
  <c r="Q83" i="1"/>
  <c r="Q78" i="1"/>
  <c r="Q88" i="1"/>
  <c r="Q87" i="1"/>
  <c r="Q76" i="1"/>
  <c r="Q64" i="1"/>
  <c r="Q86" i="1"/>
  <c r="Q84" i="1"/>
  <c r="C17" i="1"/>
  <c r="Q81" i="1"/>
  <c r="Q80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5" i="1"/>
  <c r="Q67" i="1"/>
  <c r="Q68" i="1"/>
  <c r="Q77" i="1"/>
  <c r="Q39" i="1"/>
  <c r="Q69" i="1"/>
  <c r="Q63" i="1"/>
  <c r="Q72" i="1"/>
  <c r="Q73" i="1"/>
  <c r="Q21" i="1"/>
  <c r="Q56" i="1"/>
  <c r="G99" i="1"/>
  <c r="K99" i="1" s="1"/>
  <c r="E21" i="2"/>
  <c r="E44" i="2"/>
  <c r="E34" i="2"/>
  <c r="G40" i="1" l="1"/>
  <c r="I40" i="1" s="1"/>
  <c r="P40" i="1"/>
  <c r="P78" i="1"/>
  <c r="P65" i="1"/>
  <c r="P51" i="1"/>
  <c r="P46" i="1"/>
  <c r="P73" i="1"/>
  <c r="R73" i="1" s="1"/>
  <c r="P66" i="1"/>
  <c r="P90" i="1"/>
  <c r="P79" i="1"/>
  <c r="P44" i="1"/>
  <c r="P96" i="1"/>
  <c r="P75" i="1"/>
  <c r="P91" i="1"/>
  <c r="P76" i="1"/>
  <c r="P48" i="1"/>
  <c r="P31" i="1"/>
  <c r="P93" i="1"/>
  <c r="P37" i="1"/>
  <c r="P82" i="1"/>
  <c r="P52" i="1"/>
  <c r="P77" i="1"/>
  <c r="P29" i="1"/>
  <c r="P88" i="1"/>
  <c r="P55" i="1"/>
  <c r="P68" i="1"/>
  <c r="P61" i="1"/>
  <c r="P85" i="1"/>
  <c r="P98" i="1"/>
  <c r="P60" i="1"/>
  <c r="P69" i="1"/>
  <c r="R69" i="1" s="1"/>
  <c r="P34" i="1"/>
  <c r="P62" i="1"/>
  <c r="P99" i="1"/>
  <c r="P70" i="1"/>
  <c r="P26" i="1"/>
  <c r="P80" i="1"/>
  <c r="P63" i="1"/>
  <c r="R63" i="1" s="1"/>
  <c r="P53" i="1"/>
  <c r="P42" i="1"/>
  <c r="P97" i="1"/>
  <c r="P71" i="1"/>
  <c r="P94" i="1"/>
  <c r="P50" i="1"/>
  <c r="P28" i="1"/>
  <c r="P24" i="1"/>
  <c r="P21" i="1"/>
  <c r="R21" i="1" s="1"/>
  <c r="E14" i="1" s="1"/>
  <c r="P36" i="1"/>
  <c r="P89" i="1"/>
  <c r="P92" i="1"/>
  <c r="P49" i="1"/>
  <c r="P67" i="1"/>
  <c r="P56" i="1"/>
  <c r="R56" i="1" s="1"/>
  <c r="P23" i="1"/>
  <c r="P32" i="1"/>
  <c r="P64" i="1"/>
  <c r="G100" i="1"/>
  <c r="K100" i="1" s="1"/>
  <c r="P100" i="1"/>
  <c r="D15" i="1"/>
  <c r="C19" i="1" s="1"/>
  <c r="J69" i="1"/>
  <c r="K73" i="1"/>
  <c r="U84" i="1"/>
  <c r="P84" i="1"/>
  <c r="R39" i="1"/>
  <c r="J39" i="1"/>
  <c r="K63" i="1"/>
  <c r="P35" i="1"/>
  <c r="P57" i="1"/>
  <c r="G67" i="1"/>
  <c r="I67" i="1" s="1"/>
  <c r="G98" i="1"/>
  <c r="K98" i="1" s="1"/>
  <c r="G64" i="1"/>
  <c r="P81" i="1"/>
  <c r="P95" i="1"/>
  <c r="P33" i="1"/>
  <c r="P54" i="1"/>
  <c r="P59" i="1"/>
  <c r="P74" i="1"/>
  <c r="P87" i="1"/>
  <c r="P41" i="1"/>
  <c r="P72" i="1"/>
  <c r="R72" i="1" s="1"/>
  <c r="P43" i="1"/>
  <c r="P38" i="1"/>
  <c r="P45" i="1"/>
  <c r="P22" i="1"/>
  <c r="G25" i="1"/>
  <c r="I25" i="1" s="1"/>
  <c r="P47" i="1"/>
  <c r="D16" i="1"/>
  <c r="D19" i="1" s="1"/>
  <c r="P83" i="1"/>
  <c r="P30" i="1"/>
  <c r="P27" i="1"/>
  <c r="P25" i="1"/>
  <c r="P86" i="1"/>
  <c r="C11" i="1"/>
  <c r="C12" i="1"/>
  <c r="O100" i="1" l="1"/>
  <c r="C15" i="1"/>
  <c r="C18" i="1" s="1"/>
  <c r="O47" i="1"/>
  <c r="O42" i="1"/>
  <c r="O70" i="1"/>
  <c r="O66" i="1"/>
  <c r="O82" i="1"/>
  <c r="O69" i="1"/>
  <c r="O89" i="1"/>
  <c r="O80" i="1"/>
  <c r="O83" i="1"/>
  <c r="O85" i="1"/>
  <c r="O84" i="1"/>
  <c r="O87" i="1"/>
  <c r="O98" i="1"/>
  <c r="O81" i="1"/>
  <c r="O68" i="1"/>
  <c r="O90" i="1"/>
  <c r="O25" i="1"/>
  <c r="O37" i="1"/>
  <c r="O74" i="1"/>
  <c r="O55" i="1"/>
  <c r="O28" i="1"/>
  <c r="O46" i="1"/>
  <c r="O31" i="1"/>
  <c r="O41" i="1"/>
  <c r="O64" i="1"/>
  <c r="O91" i="1"/>
  <c r="O26" i="1"/>
  <c r="O58" i="1"/>
  <c r="O50" i="1"/>
  <c r="O48" i="1"/>
  <c r="O36" i="1"/>
  <c r="O62" i="1"/>
  <c r="O44" i="1"/>
  <c r="O88" i="1"/>
  <c r="O63" i="1"/>
  <c r="O23" i="1"/>
  <c r="O92" i="1"/>
  <c r="O75" i="1"/>
  <c r="O71" i="1"/>
  <c r="O57" i="1"/>
  <c r="O79" i="1"/>
  <c r="O56" i="1"/>
  <c r="O78" i="1"/>
  <c r="O29" i="1"/>
  <c r="O51" i="1"/>
  <c r="O35" i="1"/>
  <c r="O93" i="1"/>
  <c r="O77" i="1"/>
  <c r="O61" i="1"/>
  <c r="O53" i="1"/>
  <c r="O59" i="1"/>
  <c r="O65" i="1"/>
  <c r="O76" i="1"/>
  <c r="O96" i="1"/>
  <c r="O49" i="1"/>
  <c r="O99" i="1"/>
  <c r="O54" i="1"/>
  <c r="O33" i="1"/>
  <c r="O24" i="1"/>
  <c r="O30" i="1"/>
  <c r="C16" i="1"/>
  <c r="D18" i="1" s="1"/>
  <c r="O43" i="1"/>
  <c r="O97" i="1"/>
  <c r="O21" i="1"/>
  <c r="O52" i="1"/>
  <c r="O60" i="1"/>
  <c r="O40" i="1"/>
  <c r="O45" i="1"/>
  <c r="O73" i="1"/>
  <c r="O34" i="1"/>
  <c r="O39" i="1"/>
  <c r="O94" i="1"/>
  <c r="O32" i="1"/>
  <c r="O27" i="1"/>
  <c r="O95" i="1"/>
  <c r="O86" i="1"/>
  <c r="O72" i="1"/>
  <c r="O67" i="1"/>
  <c r="O22" i="1"/>
  <c r="O38" i="1"/>
  <c r="K64" i="1"/>
  <c r="F18" i="1" l="1"/>
  <c r="F19" i="1" s="1"/>
</calcChain>
</file>

<file path=xl/sharedStrings.xml><?xml version="1.0" encoding="utf-8"?>
<sst xmlns="http://schemas.openxmlformats.org/spreadsheetml/2006/main" count="848" uniqueCount="404">
  <si>
    <t>GCVS 4 Eph. =</t>
  </si>
  <si>
    <t>--- Working ---</t>
  </si>
  <si>
    <t>Epoch =</t>
  </si>
  <si>
    <t>Period =</t>
  </si>
  <si>
    <t>Last epoch =</t>
  </si>
  <si>
    <t>New Period =</t>
  </si>
  <si>
    <t>New Ephemeris =</t>
  </si>
  <si>
    <t>Data</t>
  </si>
  <si>
    <t>Calc</t>
  </si>
  <si>
    <t>Type</t>
  </si>
  <si>
    <t>n'</t>
  </si>
  <si>
    <t>n</t>
  </si>
  <si>
    <t>O-C</t>
  </si>
  <si>
    <t>GCVS 4</t>
  </si>
  <si>
    <t>IBVS 3877</t>
  </si>
  <si>
    <t>Tom</t>
  </si>
  <si>
    <t>error</t>
  </si>
  <si>
    <t>IBVS 4887</t>
  </si>
  <si>
    <t>na</t>
  </si>
  <si>
    <t>Date</t>
  </si>
  <si>
    <t>Source</t>
  </si>
  <si>
    <t>IBVS 5224</t>
  </si>
  <si>
    <t>EA/sd</t>
  </si>
  <si>
    <t>LS Intercept =</t>
  </si>
  <si>
    <t>LS Slope =</t>
  </si>
  <si>
    <t>LS Quadr term =</t>
  </si>
  <si>
    <t>Sum diff² =</t>
  </si>
  <si>
    <t>Linear</t>
  </si>
  <si>
    <t>Quadratic</t>
  </si>
  <si>
    <t>System type:</t>
  </si>
  <si>
    <t>IBVS 5016</t>
  </si>
  <si>
    <t>Quad fit</t>
  </si>
  <si>
    <t>Diff^2</t>
  </si>
  <si>
    <t>Wood 1963</t>
  </si>
  <si>
    <t>Wood &amp; Firbes, 1963, AJ, 68, 257</t>
  </si>
  <si>
    <t>Lin. Fit</t>
  </si>
  <si>
    <t>BBSAG 128</t>
  </si>
  <si>
    <t>phe</t>
  </si>
  <si>
    <t>AA 34,281</t>
  </si>
  <si>
    <t>K</t>
  </si>
  <si>
    <t>v</t>
  </si>
  <si>
    <t>Locher</t>
  </si>
  <si>
    <t>BBSAG Bull.90</t>
  </si>
  <si>
    <t>B</t>
  </si>
  <si>
    <t>BBSAG Bull.91</t>
  </si>
  <si>
    <t>Brno 30</t>
  </si>
  <si>
    <t>BBSAG Bull.92</t>
  </si>
  <si>
    <t>BBSAG Bull.93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</si>
  <si>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</si>
  <si>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</si>
  <si>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</si>
  <si>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</si>
  <si>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</si>
  <si>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</si>
  <si>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Bull.103</t>
  </si>
  <si>
    <t>BBSAG Bull.104</t>
  </si>
  <si>
    <t>BBSAG Bull.107</t>
  </si>
  <si>
    <t>BBSAG Bull.110</t>
  </si>
  <si>
    <t>BBSAG Bull.114</t>
  </si>
  <si>
    <t>BBSAG Bull.115</t>
  </si>
  <si>
    <t>BBSAG Bull.116</t>
  </si>
  <si>
    <t>BBSAG Bull.117</t>
  </si>
  <si>
    <t>BBSAG 120</t>
  </si>
  <si>
    <t>I</t>
  </si>
  <si>
    <t>IBVS 5543</t>
  </si>
  <si>
    <t>IBVS 5657</t>
  </si>
  <si>
    <t>AE Cas / gsc 4301-1388</t>
  </si>
  <si>
    <t>15" away</t>
  </si>
  <si>
    <t># of data points:</t>
  </si>
  <si>
    <t>IBVS 5760</t>
  </si>
  <si>
    <t>IBVS 5761</t>
  </si>
  <si>
    <t>.0024</t>
  </si>
  <si>
    <t>OEJV 0074</t>
  </si>
  <si>
    <t>vis</t>
  </si>
  <si>
    <t>Start of linear fit (row #)</t>
  </si>
  <si>
    <t>IBVS 5933</t>
  </si>
  <si>
    <t>IBVS 6011</t>
  </si>
  <si>
    <t>OEJV 0003</t>
  </si>
  <si>
    <t>IBVS 5438</t>
  </si>
  <si>
    <t>IBVS 6033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</si>
  <si>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</si>
  <si>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</si>
  <si>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</si>
  <si>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</si>
  <si>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</si>
  <si>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</si>
  <si>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</si>
  <si>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Quad. Ephemeris =</t>
  </si>
  <si>
    <t>2013JAVSO..41..122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</si>
  <si>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</si>
  <si>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</si>
  <si>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</si>
  <si>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</si>
  <si>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</si>
  <si>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</si>
  <si>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</si>
  <si>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</si>
  <si>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</si>
  <si>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</si>
  <si>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</si>
  <si>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</si>
  <si>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</si>
  <si>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F </t>
  </si>
  <si>
    <t>2425411.500 </t>
  </si>
  <si>
    <t> 14.06.1928 00:00 </t>
  </si>
  <si>
    <t> 0.000 </t>
  </si>
  <si>
    <t>V </t>
  </si>
  <si>
    <t> C.Hoffmeister </t>
  </si>
  <si>
    <t> KVBB 19.35 </t>
  </si>
  <si>
    <t>2425424.405 </t>
  </si>
  <si>
    <t> 26.06.1928 21:43 </t>
  </si>
  <si>
    <t> -0.000 </t>
  </si>
  <si>
    <t>2425433.509 </t>
  </si>
  <si>
    <t> 06.07.1928 00:12 </t>
  </si>
  <si>
    <t> -0.005 </t>
  </si>
  <si>
    <t>2425436.554 </t>
  </si>
  <si>
    <t> 09.07.1928 01:17 </t>
  </si>
  <si>
    <t> 0.003 </t>
  </si>
  <si>
    <t>2425439.560 </t>
  </si>
  <si>
    <t> 12.07.1928 01:26 </t>
  </si>
  <si>
    <t> -0.027 </t>
  </si>
  <si>
    <t>2425465.411 </t>
  </si>
  <si>
    <t> 06.08.1928 21:51 </t>
  </si>
  <si>
    <t> 0.014 </t>
  </si>
  <si>
    <t>2425481.349 </t>
  </si>
  <si>
    <t> 22.08.1928 20:22 </t>
  </si>
  <si>
    <t> 0.010 </t>
  </si>
  <si>
    <t>2425493.459 </t>
  </si>
  <si>
    <t> 03.09.1928 23:00 </t>
  </si>
  <si>
    <t> -0.026 </t>
  </si>
  <si>
    <t>2425503.339 </t>
  </si>
  <si>
    <t> 13.09.1928 20:08 </t>
  </si>
  <si>
    <t> -0.014 </t>
  </si>
  <si>
    <t>2425512.465 </t>
  </si>
  <si>
    <t> 22.09.1928 23:09 </t>
  </si>
  <si>
    <t> 0.002 </t>
  </si>
  <si>
    <t>2425525.355 </t>
  </si>
  <si>
    <t> 05.10.1928 20:31 </t>
  </si>
  <si>
    <t> -0.013 </t>
  </si>
  <si>
    <t>2425644.530 </t>
  </si>
  <si>
    <t> 02.02.1929 00:43 </t>
  </si>
  <si>
    <t> -0.020 </t>
  </si>
  <si>
    <t>P </t>
  </si>
  <si>
    <t>2425650.618 </t>
  </si>
  <si>
    <t> 08.02.1929 02:49 </t>
  </si>
  <si>
    <t> -0.004 </t>
  </si>
  <si>
    <t>2425685.534 </t>
  </si>
  <si>
    <t> 15.03.1929 00:48 </t>
  </si>
  <si>
    <t> -0.008 </t>
  </si>
  <si>
    <t>2425688.566 </t>
  </si>
  <si>
    <t> 18.03.1929 01:35 </t>
  </si>
  <si>
    <t> -0.012 </t>
  </si>
  <si>
    <t>2426391.539 </t>
  </si>
  <si>
    <t> 19.02.1931 00:56 </t>
  </si>
  <si>
    <t> 0.016 </t>
  </si>
  <si>
    <t>2426769.545 </t>
  </si>
  <si>
    <t> 03.03.1932 01:04 </t>
  </si>
  <si>
    <t> -0.019 </t>
  </si>
  <si>
    <t>2428108.653 </t>
  </si>
  <si>
    <t> 02.11.1935 03:40 </t>
  </si>
  <si>
    <t> H.van Schewick </t>
  </si>
  <si>
    <t>2434982.486 </t>
  </si>
  <si>
    <t> 27.08.1954 23:39 </t>
  </si>
  <si>
    <t> V.P.Fedorovich </t>
  </si>
  <si>
    <t> AC 202.16 </t>
  </si>
  <si>
    <t>2443435.326 </t>
  </si>
  <si>
    <t> 18.10.1977 19:49 </t>
  </si>
  <si>
    <t> 0.064 </t>
  </si>
  <si>
    <t>E </t>
  </si>
  <si>
    <t>?</t>
  </si>
  <si>
    <t> Srivastava&amp;Kandpal </t>
  </si>
  <si>
    <t> AA 34.283 </t>
  </si>
  <si>
    <t>2443454.302 </t>
  </si>
  <si>
    <t> 06.11.1977 19:14 </t>
  </si>
  <si>
    <t> 0.062 </t>
  </si>
  <si>
    <t>2444144.340 </t>
  </si>
  <si>
    <t> 27.09.1979 20:09 </t>
  </si>
  <si>
    <t> 0.060 </t>
  </si>
  <si>
    <t>2447491.291 </t>
  </si>
  <si>
    <t> 25.11.1988 18:59 </t>
  </si>
  <si>
    <t> 0.056 </t>
  </si>
  <si>
    <t> K.Locher </t>
  </si>
  <si>
    <t> BBS 90 </t>
  </si>
  <si>
    <t>2447557.322 </t>
  </si>
  <si>
    <t> 30.01.1989 19:43 </t>
  </si>
  <si>
    <t> 0.043 </t>
  </si>
  <si>
    <t> BBS 91 </t>
  </si>
  <si>
    <t>2447777.496 </t>
  </si>
  <si>
    <t> 07.09.1989 23:54 </t>
  </si>
  <si>
    <t> 0.073 </t>
  </si>
  <si>
    <t> J.Borovicka </t>
  </si>
  <si>
    <t> BRNO 30 </t>
  </si>
  <si>
    <t>2447777.501 </t>
  </si>
  <si>
    <t> 08.09.1989 00:01 </t>
  </si>
  <si>
    <t> 0.078 </t>
  </si>
  <si>
    <t> J.Manek </t>
  </si>
  <si>
    <t>2447786.603 </t>
  </si>
  <si>
    <t> 17.09.1989 02:28 </t>
  </si>
  <si>
    <t> 0.070 </t>
  </si>
  <si>
    <t> BBS 92 </t>
  </si>
  <si>
    <t>2447885.291 </t>
  </si>
  <si>
    <t> 24.12.1989 18:59 </t>
  </si>
  <si>
    <t> BBS 93 </t>
  </si>
  <si>
    <t>2448127.453 </t>
  </si>
  <si>
    <t> 23.08.1990 22:52 </t>
  </si>
  <si>
    <t> 0.076 </t>
  </si>
  <si>
    <t> BBS 96 </t>
  </si>
  <si>
    <t>2448260.309 </t>
  </si>
  <si>
    <t> 03.01.1991 19:24 </t>
  </si>
  <si>
    <t> 0.086 </t>
  </si>
  <si>
    <t> BBS 97 </t>
  </si>
  <si>
    <t>2448489.534 </t>
  </si>
  <si>
    <t> 21.08.1991 00:48 </t>
  </si>
  <si>
    <t> 0.057 </t>
  </si>
  <si>
    <t> BBS 98 </t>
  </si>
  <si>
    <t>2448533.586 </t>
  </si>
  <si>
    <t> 04.10.1991 02:03 </t>
  </si>
  <si>
    <t> 0.080 </t>
  </si>
  <si>
    <t> BBS 99 </t>
  </si>
  <si>
    <t>2448820.527 </t>
  </si>
  <si>
    <t> 17.07.1992 00:38 </t>
  </si>
  <si>
    <t> 0.074 </t>
  </si>
  <si>
    <t> BBS 101 </t>
  </si>
  <si>
    <t>2448963.236 </t>
  </si>
  <si>
    <t> 06.12.1992 17:39 </t>
  </si>
  <si>
    <t> 0.069 </t>
  </si>
  <si>
    <t> BBS 102 </t>
  </si>
  <si>
    <t>2449031.556 </t>
  </si>
  <si>
    <t> 13.02.1993 01:20 </t>
  </si>
  <si>
    <t> 0.068 </t>
  </si>
  <si>
    <t>IBVS 3877 </t>
  </si>
  <si>
    <t>2449054.325 </t>
  </si>
  <si>
    <t> 07.03.1993 19:48 </t>
  </si>
  <si>
    <t> BBS 103 </t>
  </si>
  <si>
    <t>2449173.489 </t>
  </si>
  <si>
    <t> 04.07.1993 23:44 </t>
  </si>
  <si>
    <t> 0.046 </t>
  </si>
  <si>
    <t> BBS 104 </t>
  </si>
  <si>
    <t>2449561.422 </t>
  </si>
  <si>
    <t> 27.07.1994 22:07 </t>
  </si>
  <si>
    <t> BBS 107 </t>
  </si>
  <si>
    <t>2449948.580 </t>
  </si>
  <si>
    <t> 19.08.1995 01:55 </t>
  </si>
  <si>
    <t> 0.077 </t>
  </si>
  <si>
    <t> BBS 110 </t>
  </si>
  <si>
    <t>2450488.309 </t>
  </si>
  <si>
    <t> 08.02.1997 19:24 </t>
  </si>
  <si>
    <t> 0.072 </t>
  </si>
  <si>
    <t> BBS 114 </t>
  </si>
  <si>
    <t>2450670.493 </t>
  </si>
  <si>
    <t> 09.08.1997 23:49 </t>
  </si>
  <si>
    <t> 0.067 </t>
  </si>
  <si>
    <t> BBS 115 </t>
  </si>
  <si>
    <t>2450708.4521 </t>
  </si>
  <si>
    <t> 16.09.1997 22:51 </t>
  </si>
  <si>
    <t> 0.0705 </t>
  </si>
  <si>
    <t> J.Safar </t>
  </si>
  <si>
    <t>IBVS 4887 </t>
  </si>
  <si>
    <t>2450762.348 </t>
  </si>
  <si>
    <t> 09.11.1997 20:21 </t>
  </si>
  <si>
    <t> BBS 116 </t>
  </si>
  <si>
    <t>2450863.317 </t>
  </si>
  <si>
    <t> 18.02.1998 19:36 </t>
  </si>
  <si>
    <t> 0.075 </t>
  </si>
  <si>
    <t> BBS 117 </t>
  </si>
  <si>
    <t>2451341.546 </t>
  </si>
  <si>
    <t> 12.06.1999 01:06 </t>
  </si>
  <si>
    <t> 0.059 </t>
  </si>
  <si>
    <t> BBS 120 </t>
  </si>
  <si>
    <t>2451423.5381 </t>
  </si>
  <si>
    <t> 02.09.1999 00:54 </t>
  </si>
  <si>
    <t> 0.0664 </t>
  </si>
  <si>
    <t>o</t>
  </si>
  <si>
    <t> K.&amp; M.Rätz </t>
  </si>
  <si>
    <t>BAVM 132 </t>
  </si>
  <si>
    <t>2451448.600 </t>
  </si>
  <si>
    <t> 27.09.1999 02:24 </t>
  </si>
  <si>
    <t> BBS 121 </t>
  </si>
  <si>
    <t>2451672.538 </t>
  </si>
  <si>
    <t> 08.05.2000 00:54 </t>
  </si>
  <si>
    <t> BBS 123 </t>
  </si>
  <si>
    <t>2451913.9283 </t>
  </si>
  <si>
    <t> 04.01.2001 10:16 </t>
  </si>
  <si>
    <t> 0.0658 </t>
  </si>
  <si>
    <t> R.Nelson </t>
  </si>
  <si>
    <t>IBVS 5224 </t>
  </si>
  <si>
    <t>2451946.9520 </t>
  </si>
  <si>
    <t> 06.02.2001 10:50 </t>
  </si>
  <si>
    <t> 0.0678 </t>
  </si>
  <si>
    <t>2452041.4595 </t>
  </si>
  <si>
    <t> 11.05.2001 23:01 </t>
  </si>
  <si>
    <t> 0.0650 </t>
  </si>
  <si>
    <t> E.Blättler </t>
  </si>
  <si>
    <t> BBS 125 </t>
  </si>
  <si>
    <t>2452215.294 </t>
  </si>
  <si>
    <t> 01.11.2001 19:03 </t>
  </si>
  <si>
    <t> 0.061 </t>
  </si>
  <si>
    <t> BBS 127 </t>
  </si>
  <si>
    <t>2452230.480 </t>
  </si>
  <si>
    <t> 16.11.2001 23:31 </t>
  </si>
  <si>
    <t> 0.065 </t>
  </si>
  <si>
    <t> B.Procházková </t>
  </si>
  <si>
    <t>OEJV 0074 </t>
  </si>
  <si>
    <t>2452366.371 </t>
  </si>
  <si>
    <t> 01.04.2002 20:54 </t>
  </si>
  <si>
    <t> BBS 128 </t>
  </si>
  <si>
    <t>2452532.615 </t>
  </si>
  <si>
    <t> 15.09.2002 02:45 </t>
  </si>
  <si>
    <t> BBS 129 </t>
  </si>
  <si>
    <t>2452585.7598 </t>
  </si>
  <si>
    <t> 07.11.2002 06:14 </t>
  </si>
  <si>
    <t> 0.0770 </t>
  </si>
  <si>
    <t>C </t>
  </si>
  <si>
    <t> S.Dvorak </t>
  </si>
  <si>
    <t> JAAVSO 41;122 </t>
  </si>
  <si>
    <t>2452964.560 </t>
  </si>
  <si>
    <t> 21.11.2003 01:26 </t>
  </si>
  <si>
    <t> BBS 130 </t>
  </si>
  <si>
    <t>2453251.4967 </t>
  </si>
  <si>
    <t> 02.09.2004 23:55 </t>
  </si>
  <si>
    <t> 0.0665 </t>
  </si>
  <si>
    <t> Moschner &amp; Frank </t>
  </si>
  <si>
    <t>BAVM 173 </t>
  </si>
  <si>
    <t>2453257.569 </t>
  </si>
  <si>
    <t> 09.09.2004 01:39 </t>
  </si>
  <si>
    <t> 0.066 </t>
  </si>
  <si>
    <t>OEJV 0003 </t>
  </si>
  <si>
    <t>2453579.447 </t>
  </si>
  <si>
    <t> 27.07.2005 22:43 </t>
  </si>
  <si>
    <t>2454017.4498 </t>
  </si>
  <si>
    <t> 08.10.2006 22:47 </t>
  </si>
  <si>
    <t> 0.0685 </t>
  </si>
  <si>
    <t> U.Schmidt </t>
  </si>
  <si>
    <t>BAVM 183 </t>
  </si>
  <si>
    <t>2454031.8730 </t>
  </si>
  <si>
    <t> 23.10.2006 08:57 </t>
  </si>
  <si>
    <t>R</t>
  </si>
  <si>
    <t>IBVS 5760 </t>
  </si>
  <si>
    <t>2454843.3705 </t>
  </si>
  <si>
    <t> 11.01.2009 20:53 </t>
  </si>
  <si>
    <t> J.Hambsch </t>
  </si>
  <si>
    <t>IBVS 5933 </t>
  </si>
  <si>
    <t>2454843.3719 </t>
  </si>
  <si>
    <t> 11.01.2009 20:55 </t>
  </si>
  <si>
    <t> 0.0692 </t>
  </si>
  <si>
    <t>2455060.4764 </t>
  </si>
  <si>
    <t> 16.08.2009 23:26 </t>
  </si>
  <si>
    <t> 0.0656 </t>
  </si>
  <si>
    <t>-I</t>
  </si>
  <si>
    <t> F.Agerer </t>
  </si>
  <si>
    <t>BAVM 212 </t>
  </si>
  <si>
    <t>2455073.3818 </t>
  </si>
  <si>
    <t> 29.08.2009 21:09 </t>
  </si>
  <si>
    <t>39074</t>
  </si>
  <si>
    <t> 0.0660 </t>
  </si>
  <si>
    <t> H.Jungbluth </t>
  </si>
  <si>
    <t>2455473.4374 </t>
  </si>
  <si>
    <t> 03.10.2010 22:29 </t>
  </si>
  <si>
    <t>39601</t>
  </si>
  <si>
    <t> 0.0659 </t>
  </si>
  <si>
    <t>BAVM 215 </t>
  </si>
  <si>
    <t>2455804.4133 </t>
  </si>
  <si>
    <t> 30.08.2011 21:55 </t>
  </si>
  <si>
    <t>40037</t>
  </si>
  <si>
    <t>BAVM 225 </t>
  </si>
  <si>
    <t>2455894.7510 </t>
  </si>
  <si>
    <t> 29.11.2011 06:01 </t>
  </si>
  <si>
    <t>40156</t>
  </si>
  <si>
    <t> 0.0684 </t>
  </si>
  <si>
    <t> R.Diethelm </t>
  </si>
  <si>
    <t>IBVS 6011 </t>
  </si>
  <si>
    <t>2455940.2959 </t>
  </si>
  <si>
    <t> 13.01.2012 19:06 </t>
  </si>
  <si>
    <t>40216</t>
  </si>
  <si>
    <t> 0.0662 </t>
  </si>
  <si>
    <t> G.Marino </t>
  </si>
  <si>
    <t>IBVS 6033 </t>
  </si>
  <si>
    <t>2456274.3137 </t>
  </si>
  <si>
    <t> 12.12.2012 19:31 </t>
  </si>
  <si>
    <t>40656</t>
  </si>
  <si>
    <t> 0.0716 </t>
  </si>
  <si>
    <t>BAVM 234 </t>
  </si>
  <si>
    <t>2456567.3344 </t>
  </si>
  <si>
    <t> 01.10.2013 20:01 </t>
  </si>
  <si>
    <t>41042</t>
  </si>
  <si>
    <t> 0.0724 </t>
  </si>
  <si>
    <t>2456949.5505 </t>
  </si>
  <si>
    <t> 19.10.2014 01:12 </t>
  </si>
  <si>
    <t>41545.5</t>
  </si>
  <si>
    <t> 0.0721 </t>
  </si>
  <si>
    <t>BAVM 239 </t>
  </si>
  <si>
    <t>2457260.4082 </t>
  </si>
  <si>
    <t> 25.08.2015 21:47 </t>
  </si>
  <si>
    <t>41955</t>
  </si>
  <si>
    <t> 0.0706 </t>
  </si>
  <si>
    <t>BAVM 241 (=IBVS 6157) </t>
  </si>
  <si>
    <t>s5</t>
  </si>
  <si>
    <t>s6</t>
  </si>
  <si>
    <t>s7</t>
  </si>
  <si>
    <t>wt</t>
  </si>
  <si>
    <t>BAD?</t>
  </si>
  <si>
    <t>IBVS 6157</t>
  </si>
  <si>
    <t>JAVSO 49, 108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</si>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</sst>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trike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11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0" fillId="0" borderId="0" xfId="0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1" fillId="0" borderId="0" xfId="0" applyFont="1" applyAlignment="1"/>
    <xf numFmtId="0" fontId="8" fillId="0" borderId="0" xfId="0" applyFont="1" applyAlignment="1"/>
    <xf numFmtId="0" fontId="11" fillId="0" borderId="0" xfId="0" applyFont="1">
      <alignment vertical="top"/>
    </xf>
    <xf numFmtId="0" fontId="12" fillId="0" borderId="0" xfId="0" applyFont="1">
      <alignment vertical="top"/>
    </xf>
    <xf numFmtId="11" fontId="0" fillId="0" borderId="6" xfId="0" applyNumberFormat="1" applyBorder="1" applyAlignment="1"/>
    <xf numFmtId="11" fontId="0" fillId="0" borderId="7" xfId="0" applyNumberFormat="1" applyBorder="1" applyAlignment="1"/>
    <xf numFmtId="11" fontId="0" fillId="0" borderId="8" xfId="0" applyNumberFormat="1" applyBorder="1" applyAlignment="1"/>
    <xf numFmtId="0" fontId="7" fillId="0" borderId="0" xfId="0" applyFont="1">
      <alignment vertical="top"/>
    </xf>
    <xf numFmtId="22" fontId="6" fillId="0" borderId="0" xfId="0" applyNumberFormat="1" applyFont="1">
      <alignment vertical="top"/>
    </xf>
    <xf numFmtId="0" fontId="13" fillId="0" borderId="9" xfId="0" applyFont="1" applyBorder="1" applyAlignment="1"/>
    <xf numFmtId="0" fontId="13" fillId="0" borderId="1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4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17" fillId="2" borderId="17" xfId="0" applyFont="1" applyFill="1" applyBorder="1" applyAlignment="1">
      <alignment horizontal="left" vertical="top" wrapText="1" indent="1"/>
    </xf>
    <xf numFmtId="0" fontId="17" fillId="2" borderId="17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right" vertical="top" wrapText="1"/>
    </xf>
    <xf numFmtId="0" fontId="16" fillId="2" borderId="17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 applyAlignment="1"/>
    <xf numFmtId="0" fontId="19" fillId="0" borderId="5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5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Cas - O-C Diagr.</a:t>
            </a:r>
          </a:p>
        </c:rich>
      </c:tx>
      <c:layout>
        <c:manualLayout>
          <c:xMode val="edge"/>
          <c:yMode val="edge"/>
          <c:x val="0.37310959659454329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2197562859081"/>
          <c:y val="0.15335487182207191"/>
          <c:w val="0.79327796192059641"/>
          <c:h val="0.62619905994012692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Active!$H$21:$H$97</c:f>
              <c:numCache>
                <c:formatCode>General</c:formatCode>
                <c:ptCount val="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58-4CE1-85CA-131CE97D13ED}"/>
            </c:ext>
          </c:extLst>
        </c:ser>
        <c:ser>
          <c:idx val="2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  <c:pt idx="77">
                  <c:v>41955</c:v>
                </c:pt>
                <c:pt idx="78">
                  <c:v>44337</c:v>
                </c:pt>
                <c:pt idx="79">
                  <c:v>44954</c:v>
                </c:pt>
              </c:numCache>
            </c:numRef>
          </c:xVal>
          <c:yVal>
            <c:numRef>
              <c:f>Active!$I$21:$I$969</c:f>
              <c:numCache>
                <c:formatCode>General</c:formatCode>
                <c:ptCount val="949"/>
                <c:pt idx="0">
                  <c:v>0</c:v>
                </c:pt>
                <c:pt idx="1">
                  <c:v>-2.3000000510364771E-5</c:v>
                </c:pt>
                <c:pt idx="2">
                  <c:v>-5.4510000009031501E-3</c:v>
                </c:pt>
                <c:pt idx="3">
                  <c:v>3.072999999858439E-3</c:v>
                </c:pt>
                <c:pt idx="4">
                  <c:v>-2.740300000004936E-2</c:v>
                </c:pt>
                <c:pt idx="5">
                  <c:v>1.3551000000006752E-2</c:v>
                </c:pt>
                <c:pt idx="6">
                  <c:v>1.0051999997813255E-2</c:v>
                </c:pt>
                <c:pt idx="7">
                  <c:v>-2.585200000248733E-2</c:v>
                </c:pt>
                <c:pt idx="8">
                  <c:v>-1.4398999999684747E-2</c:v>
                </c:pt>
                <c:pt idx="9">
                  <c:v>2.1730000007664785E-3</c:v>
                </c:pt>
                <c:pt idx="10">
                  <c:v>-1.284999999916181E-2</c:v>
                </c:pt>
                <c:pt idx="11">
                  <c:v>-1.9533000002411427E-2</c:v>
                </c:pt>
                <c:pt idx="12">
                  <c:v>-4.4850000012957025E-3</c:v>
                </c:pt>
                <c:pt idx="13">
                  <c:v>-7.9589999986637849E-3</c:v>
                </c:pt>
                <c:pt idx="14">
                  <c:v>-1.2435000000550644E-2</c:v>
                </c:pt>
                <c:pt idx="15">
                  <c:v>1.6371000001527136E-2</c:v>
                </c:pt>
                <c:pt idx="16">
                  <c:v>-1.88910000033502E-2</c:v>
                </c:pt>
                <c:pt idx="17">
                  <c:v>3.192999996826984E-3</c:v>
                </c:pt>
                <c:pt idx="19">
                  <c:v>1.3648000000102911E-2</c:v>
                </c:pt>
                <c:pt idx="20">
                  <c:v>6.3583000002836343E-2</c:v>
                </c:pt>
                <c:pt idx="21">
                  <c:v>6.1608000003616326E-2</c:v>
                </c:pt>
                <c:pt idx="22">
                  <c:v>6.0436999992816709E-2</c:v>
                </c:pt>
                <c:pt idx="23">
                  <c:v>5.5765999997674953E-2</c:v>
                </c:pt>
                <c:pt idx="24">
                  <c:v>4.3412999999418389E-2</c:v>
                </c:pt>
                <c:pt idx="25">
                  <c:v>7.2903000000223983E-2</c:v>
                </c:pt>
                <c:pt idx="26">
                  <c:v>7.7902999997604638E-2</c:v>
                </c:pt>
                <c:pt idx="27">
                  <c:v>7.0475000000442378E-2</c:v>
                </c:pt>
                <c:pt idx="28">
                  <c:v>7.3004999998374842E-2</c:v>
                </c:pt>
                <c:pt idx="29">
                  <c:v>7.6044000001274981E-2</c:v>
                </c:pt>
                <c:pt idx="30">
                  <c:v>8.6218999997072387E-2</c:v>
                </c:pt>
                <c:pt idx="31">
                  <c:v>5.728100000123959E-2</c:v>
                </c:pt>
                <c:pt idx="32">
                  <c:v>8.0378999999084044E-2</c:v>
                </c:pt>
                <c:pt idx="33">
                  <c:v>7.4397000003955327E-2</c:v>
                </c:pt>
                <c:pt idx="34">
                  <c:v>6.9024999997054692E-2</c:v>
                </c:pt>
                <c:pt idx="36">
                  <c:v>6.3744999992195517E-2</c:v>
                </c:pt>
                <c:pt idx="37">
                  <c:v>4.606200000125682E-2</c:v>
                </c:pt>
                <c:pt idx="38">
                  <c:v>6.9253000001481269E-2</c:v>
                </c:pt>
                <c:pt idx="39">
                  <c:v>7.6563000002352055E-2</c:v>
                </c:pt>
                <c:pt idx="40">
                  <c:v>7.1954000006371643E-2</c:v>
                </c:pt>
                <c:pt idx="41">
                  <c:v>6.7393999997875653E-2</c:v>
                </c:pt>
                <c:pt idx="44">
                  <c:v>6.8994999899587128E-2</c:v>
                </c:pt>
                <c:pt idx="45">
                  <c:v>6.8994999994174577E-2</c:v>
                </c:pt>
                <c:pt idx="46">
                  <c:v>7.5168000003031921E-2</c:v>
                </c:pt>
                <c:pt idx="47">
                  <c:v>5.9198000002652407E-2</c:v>
                </c:pt>
                <c:pt idx="49">
                  <c:v>7.7419000001100358E-2</c:v>
                </c:pt>
                <c:pt idx="50">
                  <c:v>7.5314000001526438E-2</c:v>
                </c:pt>
                <c:pt idx="54">
                  <c:v>6.1229000006278511E-2</c:v>
                </c:pt>
                <c:pt idx="56">
                  <c:v>7.3548000000300817E-2</c:v>
                </c:pt>
                <c:pt idx="57">
                  <c:v>7.048699999722885E-2</c:v>
                </c:pt>
                <c:pt idx="61">
                  <c:v>6.5842000003613066E-2</c:v>
                </c:pt>
                <c:pt idx="62">
                  <c:v>7.7386000004480593E-2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58-4CE1-85CA-131CE97D13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  <c:pt idx="77">
                  <c:v>41955</c:v>
                </c:pt>
                <c:pt idx="78">
                  <c:v>44337</c:v>
                </c:pt>
                <c:pt idx="79">
                  <c:v>44954</c:v>
                </c:pt>
              </c:numCache>
            </c:numRef>
          </c:xVal>
          <c:yVal>
            <c:numRef>
              <c:f>Active!$J$21:$J$969</c:f>
              <c:numCache>
                <c:formatCode>General</c:formatCode>
                <c:ptCount val="949"/>
                <c:pt idx="18">
                  <c:v>2.856900000188034E-2</c:v>
                </c:pt>
                <c:pt idx="48">
                  <c:v>6.6445999997085892E-2</c:v>
                </c:pt>
                <c:pt idx="60">
                  <c:v>6.6493999998783693E-2</c:v>
                </c:pt>
                <c:pt idx="70">
                  <c:v>6.5881000002264045E-2</c:v>
                </c:pt>
                <c:pt idx="74">
                  <c:v>7.163600000058068E-2</c:v>
                </c:pt>
                <c:pt idx="75">
                  <c:v>7.2401999997964595E-2</c:v>
                </c:pt>
                <c:pt idx="76">
                  <c:v>7.2085499996319413E-2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58-4CE1-85CA-131CE97D13ED}"/>
            </c:ext>
          </c:extLst>
        </c:ser>
        <c:ser>
          <c:idx val="0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  <c:pt idx="77">
                  <c:v>41955</c:v>
                </c:pt>
                <c:pt idx="78">
                  <c:v>44337</c:v>
                </c:pt>
                <c:pt idx="79">
                  <c:v>44954</c:v>
                </c:pt>
              </c:numCache>
            </c:numRef>
          </c:xVal>
          <c:yVal>
            <c:numRef>
              <c:f>Active!$K$21:$K$969</c:f>
              <c:numCache>
                <c:formatCode>General</c:formatCode>
                <c:ptCount val="949"/>
                <c:pt idx="35">
                  <c:v>6.8314999996800907E-2</c:v>
                </c:pt>
                <c:pt idx="42">
                  <c:v>7.0544000001973473E-2</c:v>
                </c:pt>
                <c:pt idx="43">
                  <c:v>7.0544000001973473E-2</c:v>
                </c:pt>
                <c:pt idx="51">
                  <c:v>6.5772000001743436E-2</c:v>
                </c:pt>
                <c:pt idx="52">
                  <c:v>6.8195500003639609E-2</c:v>
                </c:pt>
                <c:pt idx="53">
                  <c:v>6.4979999995557591E-2</c:v>
                </c:pt>
                <c:pt idx="55">
                  <c:v>6.5248999999312218E-2</c:v>
                </c:pt>
                <c:pt idx="58">
                  <c:v>7.6956999997491948E-2</c:v>
                </c:pt>
                <c:pt idx="59">
                  <c:v>7.6776000001700595E-2</c:v>
                </c:pt>
                <c:pt idx="64">
                  <c:v>6.8523000001732726E-2</c:v>
                </c:pt>
                <c:pt idx="65">
                  <c:v>6.8462000002909917E-2</c:v>
                </c:pt>
                <c:pt idx="66">
                  <c:v>6.7751000002317596E-2</c:v>
                </c:pt>
                <c:pt idx="67">
                  <c:v>6.915100000333041E-2</c:v>
                </c:pt>
                <c:pt idx="68">
                  <c:v>6.5617000000202097E-2</c:v>
                </c:pt>
                <c:pt idx="69">
                  <c:v>6.5994000004138798E-2</c:v>
                </c:pt>
                <c:pt idx="71">
                  <c:v>6.589700000040466E-2</c:v>
                </c:pt>
                <c:pt idx="72">
                  <c:v>6.8435999994107988E-2</c:v>
                </c:pt>
                <c:pt idx="73">
                  <c:v>6.6195999999763444E-2</c:v>
                </c:pt>
                <c:pt idx="77">
                  <c:v>7.0554999998421408E-2</c:v>
                </c:pt>
                <c:pt idx="78">
                  <c:v>8.0896999999822583E-2</c:v>
                </c:pt>
                <c:pt idx="79">
                  <c:v>8.0274000167264603E-2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58-4CE1-85CA-131CE97D13ED}"/>
            </c:ext>
          </c:extLst>
        </c:ser>
        <c:ser>
          <c:idx val="5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Active!$L$21:$L$97</c:f>
              <c:numCache>
                <c:formatCode>General</c:formatCode>
                <c:ptCount val="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58-4CE1-85CA-131CE97D13ED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Active!$F$21:$F$97</c:f>
              <c:numCache>
                <c:formatCode>General</c:formatCode>
                <c:ptCount val="77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</c:numCache>
            </c:numRef>
          </c:xVal>
          <c:yVal>
            <c:numRef>
              <c:f>Active!$N$21:$N$97</c:f>
              <c:numCache>
                <c:formatCode>General</c:formatCode>
                <c:ptCount val="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58-4CE1-85CA-131CE97D13ED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  <c:pt idx="77">
                  <c:v>41955</c:v>
                </c:pt>
                <c:pt idx="78">
                  <c:v>44337</c:v>
                </c:pt>
                <c:pt idx="79">
                  <c:v>44954</c:v>
                </c:pt>
              </c:numCache>
            </c:numRef>
          </c:xVal>
          <c:yVal>
            <c:numRef>
              <c:f>Active!$O$21:$O$969</c:f>
              <c:numCache>
                <c:formatCode>General</c:formatCode>
                <c:ptCount val="949"/>
                <c:pt idx="0">
                  <c:v>5.4860422364702711E-2</c:v>
                </c:pt>
                <c:pt idx="1">
                  <c:v>5.4867393558639801E-2</c:v>
                </c:pt>
                <c:pt idx="2">
                  <c:v>5.4872314401418924E-2</c:v>
                </c:pt>
                <c:pt idx="3">
                  <c:v>5.4873954682345294E-2</c:v>
                </c:pt>
                <c:pt idx="4">
                  <c:v>5.4875594963271671E-2</c:v>
                </c:pt>
                <c:pt idx="5">
                  <c:v>5.4889537351145844E-2</c:v>
                </c:pt>
                <c:pt idx="6">
                  <c:v>5.489814882600931E-2</c:v>
                </c:pt>
                <c:pt idx="7">
                  <c:v>5.4904709949714803E-2</c:v>
                </c:pt>
                <c:pt idx="8">
                  <c:v>5.4910040862725516E-2</c:v>
                </c:pt>
                <c:pt idx="9">
                  <c:v>5.4914961705504639E-2</c:v>
                </c:pt>
                <c:pt idx="10">
                  <c:v>5.4921932899441729E-2</c:v>
                </c:pt>
                <c:pt idx="11">
                  <c:v>5.4986313925801902E-2</c:v>
                </c:pt>
                <c:pt idx="12">
                  <c:v>5.4989594487654649E-2</c:v>
                </c:pt>
                <c:pt idx="13">
                  <c:v>5.5008457718307945E-2</c:v>
                </c:pt>
                <c:pt idx="14">
                  <c:v>5.5010097999234321E-2</c:v>
                </c:pt>
                <c:pt idx="15">
                  <c:v>5.5389823033689854E-2</c:v>
                </c:pt>
                <c:pt idx="16">
                  <c:v>5.5594038009023392E-2</c:v>
                </c:pt>
                <c:pt idx="17">
                  <c:v>5.6317401897554235E-2</c:v>
                </c:pt>
                <c:pt idx="18">
                  <c:v>5.9112440596095189E-2</c:v>
                </c:pt>
                <c:pt idx="19">
                  <c:v>6.0030587844632922E-2</c:v>
                </c:pt>
                <c:pt idx="20">
                  <c:v>6.4596719873425981E-2</c:v>
                </c:pt>
                <c:pt idx="21">
                  <c:v>6.4606971629215817E-2</c:v>
                </c:pt>
                <c:pt idx="22">
                  <c:v>6.4979725469734254E-2</c:v>
                </c:pt>
                <c:pt idx="23">
                  <c:v>6.6787725120829783E-2</c:v>
                </c:pt>
                <c:pt idx="24">
                  <c:v>6.6823401230978408E-2</c:v>
                </c:pt>
                <c:pt idx="25">
                  <c:v>6.6942321598140508E-2</c:v>
                </c:pt>
                <c:pt idx="26">
                  <c:v>6.6942321598140508E-2</c:v>
                </c:pt>
                <c:pt idx="27">
                  <c:v>6.6947242440919624E-2</c:v>
                </c:pt>
                <c:pt idx="28">
                  <c:v>6.7000551571026773E-2</c:v>
                </c:pt>
                <c:pt idx="29">
                  <c:v>6.7131363974905087E-2</c:v>
                </c:pt>
                <c:pt idx="30">
                  <c:v>6.7203126265433941E-2</c:v>
                </c:pt>
                <c:pt idx="31">
                  <c:v>6.7326967475375157E-2</c:v>
                </c:pt>
                <c:pt idx="32">
                  <c:v>6.7350751548807583E-2</c:v>
                </c:pt>
                <c:pt idx="33">
                  <c:v>6.7505758096349913E-2</c:v>
                </c:pt>
                <c:pt idx="34">
                  <c:v>6.7582851299889474E-2</c:v>
                </c:pt>
                <c:pt idx="35">
                  <c:v>6.7619757620732884E-2</c:v>
                </c:pt>
                <c:pt idx="36">
                  <c:v>6.7632059727680688E-2</c:v>
                </c:pt>
                <c:pt idx="37">
                  <c:v>6.7696440754040854E-2</c:v>
                </c:pt>
                <c:pt idx="38">
                  <c:v>6.7905986642385119E-2</c:v>
                </c:pt>
                <c:pt idx="39">
                  <c:v>6.8115122460497779E-2</c:v>
                </c:pt>
                <c:pt idx="40">
                  <c:v>6.840668239516072E-2</c:v>
                </c:pt>
                <c:pt idx="41">
                  <c:v>6.8505099250743148E-2</c:v>
                </c:pt>
                <c:pt idx="42">
                  <c:v>6.8525602762322821E-2</c:v>
                </c:pt>
                <c:pt idx="43">
                  <c:v>6.8525602762322821E-2</c:v>
                </c:pt>
                <c:pt idx="44">
                  <c:v>6.8554717748765953E-2</c:v>
                </c:pt>
                <c:pt idx="45">
                  <c:v>6.8554717748765953E-2</c:v>
                </c:pt>
                <c:pt idx="46">
                  <c:v>6.8609257089567874E-2</c:v>
                </c:pt>
                <c:pt idx="47">
                  <c:v>6.8867601335471748E-2</c:v>
                </c:pt>
                <c:pt idx="48">
                  <c:v>6.8911888920483846E-2</c:v>
                </c:pt>
                <c:pt idx="49">
                  <c:v>6.8925421238126422E-2</c:v>
                </c:pt>
                <c:pt idx="50">
                  <c:v>6.904639195644649E-2</c:v>
                </c:pt>
                <c:pt idx="51">
                  <c:v>6.9176794290093213E-2</c:v>
                </c:pt>
                <c:pt idx="52">
                  <c:v>6.9194632345167525E-2</c:v>
                </c:pt>
                <c:pt idx="53">
                  <c:v>6.9245686089000918E-2</c:v>
                </c:pt>
                <c:pt idx="54">
                  <c:v>6.9339592172035808E-2</c:v>
                </c:pt>
                <c:pt idx="55">
                  <c:v>6.9347793576667677E-2</c:v>
                </c:pt>
                <c:pt idx="56">
                  <c:v>6.9421196148122907E-2</c:v>
                </c:pt>
                <c:pt idx="57">
                  <c:v>6.9511001528841876E-2</c:v>
                </c:pt>
                <c:pt idx="58">
                  <c:v>6.9539706445053417E-2</c:v>
                </c:pt>
                <c:pt idx="59">
                  <c:v>6.9744331490618552E-2</c:v>
                </c:pt>
                <c:pt idx="60">
                  <c:v>6.9899338038160869E-2</c:v>
                </c:pt>
                <c:pt idx="61">
                  <c:v>6.9902618600013622E-2</c:v>
                </c:pt>
                <c:pt idx="62">
                  <c:v>7.0076488378209234E-2</c:v>
                </c:pt>
                <c:pt idx="63">
                  <c:v>7.0303872321627811E-2</c:v>
                </c:pt>
                <c:pt idx="64">
                  <c:v>7.0313098901838664E-2</c:v>
                </c:pt>
                <c:pt idx="65">
                  <c:v>7.0320890236238942E-2</c:v>
                </c:pt>
                <c:pt idx="66">
                  <c:v>7.075925531381233E-2</c:v>
                </c:pt>
                <c:pt idx="67">
                  <c:v>7.075925531381233E-2</c:v>
                </c:pt>
                <c:pt idx="68">
                  <c:v>7.0876535400048069E-2</c:v>
                </c:pt>
                <c:pt idx="69">
                  <c:v>7.0883506593985152E-2</c:v>
                </c:pt>
                <c:pt idx="70">
                  <c:v>7.1099613606034895E-2</c:v>
                </c:pt>
                <c:pt idx="71">
                  <c:v>7.1278404227009637E-2</c:v>
                </c:pt>
                <c:pt idx="72">
                  <c:v>7.132720258456926E-2</c:v>
                </c:pt>
                <c:pt idx="73">
                  <c:v>7.1351806798464867E-2</c:v>
                </c:pt>
                <c:pt idx="74">
                  <c:v>7.1532237700365986E-2</c:v>
                </c:pt>
                <c:pt idx="75">
                  <c:v>7.1690524809761055E-2</c:v>
                </c:pt>
                <c:pt idx="76">
                  <c:v>7.1896995171368355E-2</c:v>
                </c:pt>
                <c:pt idx="77">
                  <c:v>7.2064918931205868E-2</c:v>
                </c:pt>
                <c:pt idx="78">
                  <c:v>7.3041706222861477E-2</c:v>
                </c:pt>
                <c:pt idx="79">
                  <c:v>7.3294719555754631E-2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58-4CE1-85CA-131CE97D13ED}"/>
            </c:ext>
          </c:extLst>
        </c:ser>
        <c:ser>
          <c:idx val="4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17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71</c:v>
                </c:pt>
                <c:pt idx="6">
                  <c:v>92</c:v>
                </c:pt>
                <c:pt idx="7">
                  <c:v>108</c:v>
                </c:pt>
                <c:pt idx="8">
                  <c:v>121</c:v>
                </c:pt>
                <c:pt idx="9">
                  <c:v>133</c:v>
                </c:pt>
                <c:pt idx="10">
                  <c:v>150</c:v>
                </c:pt>
                <c:pt idx="11">
                  <c:v>307</c:v>
                </c:pt>
                <c:pt idx="12">
                  <c:v>315</c:v>
                </c:pt>
                <c:pt idx="13">
                  <c:v>361</c:v>
                </c:pt>
                <c:pt idx="14">
                  <c:v>365</c:v>
                </c:pt>
                <c:pt idx="15">
                  <c:v>1291</c:v>
                </c:pt>
                <c:pt idx="16">
                  <c:v>1789</c:v>
                </c:pt>
                <c:pt idx="17">
                  <c:v>3553</c:v>
                </c:pt>
                <c:pt idx="18">
                  <c:v>10369</c:v>
                </c:pt>
                <c:pt idx="19">
                  <c:v>12608</c:v>
                </c:pt>
                <c:pt idx="20">
                  <c:v>23743</c:v>
                </c:pt>
                <c:pt idx="21">
                  <c:v>23768</c:v>
                </c:pt>
                <c:pt idx="22">
                  <c:v>24677</c:v>
                </c:pt>
                <c:pt idx="23">
                  <c:v>29086</c:v>
                </c:pt>
                <c:pt idx="24">
                  <c:v>29173</c:v>
                </c:pt>
                <c:pt idx="25">
                  <c:v>29463</c:v>
                </c:pt>
                <c:pt idx="26">
                  <c:v>29463</c:v>
                </c:pt>
                <c:pt idx="27">
                  <c:v>29475</c:v>
                </c:pt>
                <c:pt idx="28">
                  <c:v>29605</c:v>
                </c:pt>
                <c:pt idx="29">
                  <c:v>29924</c:v>
                </c:pt>
                <c:pt idx="30">
                  <c:v>30099</c:v>
                </c:pt>
                <c:pt idx="31">
                  <c:v>30401</c:v>
                </c:pt>
                <c:pt idx="32">
                  <c:v>30459</c:v>
                </c:pt>
                <c:pt idx="33">
                  <c:v>30837</c:v>
                </c:pt>
                <c:pt idx="34">
                  <c:v>31025</c:v>
                </c:pt>
                <c:pt idx="35">
                  <c:v>31115</c:v>
                </c:pt>
                <c:pt idx="36">
                  <c:v>31145</c:v>
                </c:pt>
                <c:pt idx="37">
                  <c:v>31302</c:v>
                </c:pt>
                <c:pt idx="38">
                  <c:v>31813</c:v>
                </c:pt>
                <c:pt idx="39">
                  <c:v>32323</c:v>
                </c:pt>
                <c:pt idx="40">
                  <c:v>33034</c:v>
                </c:pt>
                <c:pt idx="41">
                  <c:v>33274</c:v>
                </c:pt>
                <c:pt idx="42">
                  <c:v>33324</c:v>
                </c:pt>
                <c:pt idx="43">
                  <c:v>33324</c:v>
                </c:pt>
                <c:pt idx="44">
                  <c:v>33395</c:v>
                </c:pt>
                <c:pt idx="45">
                  <c:v>33395</c:v>
                </c:pt>
                <c:pt idx="46">
                  <c:v>33528</c:v>
                </c:pt>
                <c:pt idx="47">
                  <c:v>34158</c:v>
                </c:pt>
                <c:pt idx="48">
                  <c:v>34266</c:v>
                </c:pt>
                <c:pt idx="49">
                  <c:v>34299</c:v>
                </c:pt>
                <c:pt idx="50">
                  <c:v>34594</c:v>
                </c:pt>
                <c:pt idx="51">
                  <c:v>34912</c:v>
                </c:pt>
                <c:pt idx="52">
                  <c:v>34955.5</c:v>
                </c:pt>
                <c:pt idx="53">
                  <c:v>35080</c:v>
                </c:pt>
                <c:pt idx="54">
                  <c:v>35309</c:v>
                </c:pt>
                <c:pt idx="55">
                  <c:v>35329</c:v>
                </c:pt>
                <c:pt idx="56">
                  <c:v>35508</c:v>
                </c:pt>
                <c:pt idx="57">
                  <c:v>35727</c:v>
                </c:pt>
                <c:pt idx="58">
                  <c:v>35797</c:v>
                </c:pt>
                <c:pt idx="59">
                  <c:v>36296</c:v>
                </c:pt>
                <c:pt idx="60">
                  <c:v>36674</c:v>
                </c:pt>
                <c:pt idx="61">
                  <c:v>36682</c:v>
                </c:pt>
                <c:pt idx="62">
                  <c:v>37106</c:v>
                </c:pt>
                <c:pt idx="63">
                  <c:v>37660.5</c:v>
                </c:pt>
                <c:pt idx="64">
                  <c:v>37683</c:v>
                </c:pt>
                <c:pt idx="65">
                  <c:v>37702</c:v>
                </c:pt>
                <c:pt idx="66">
                  <c:v>38771</c:v>
                </c:pt>
                <c:pt idx="67">
                  <c:v>38771</c:v>
                </c:pt>
                <c:pt idx="68">
                  <c:v>39057</c:v>
                </c:pt>
                <c:pt idx="69">
                  <c:v>39074</c:v>
                </c:pt>
                <c:pt idx="70">
                  <c:v>39601</c:v>
                </c:pt>
                <c:pt idx="71">
                  <c:v>40037</c:v>
                </c:pt>
                <c:pt idx="72">
                  <c:v>40156</c:v>
                </c:pt>
                <c:pt idx="73">
                  <c:v>40216</c:v>
                </c:pt>
                <c:pt idx="74">
                  <c:v>40656</c:v>
                </c:pt>
                <c:pt idx="75">
                  <c:v>41042</c:v>
                </c:pt>
                <c:pt idx="76">
                  <c:v>41545.5</c:v>
                </c:pt>
                <c:pt idx="77">
                  <c:v>41955</c:v>
                </c:pt>
                <c:pt idx="78">
                  <c:v>44337</c:v>
                </c:pt>
                <c:pt idx="79">
                  <c:v>44954</c:v>
                </c:pt>
              </c:numCache>
            </c:numRef>
          </c:xVal>
          <c:yVal>
            <c:numRef>
              <c:f>Active!$U$21:$U$969</c:f>
              <c:numCache>
                <c:formatCode>General</c:formatCode>
                <c:ptCount val="949"/>
                <c:pt idx="63">
                  <c:v>0.14870050000172341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58-4CE1-85CA-131CE97D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99040"/>
        <c:axId val="1"/>
      </c:scatterChart>
      <c:valAx>
        <c:axId val="791999040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45413440966938"/>
              <c:y val="0.84345182091855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504201680672269E-2"/>
              <c:y val="0.37060769959665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99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67226890756303E-2"/>
          <c:y val="0.91693424903356724"/>
          <c:w val="0.87226961335715381"/>
          <c:h val="6.3897763578274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161925</xdr:colOff>
      <xdr:row>17</xdr:row>
      <xdr:rowOff>161925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E231327-1066-8659-0586-8487EBF93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933" TargetMode="External"/><Relationship Id="rId1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4887" TargetMode="External"/><Relationship Id="rId21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760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3877" TargetMode="External"/><Relationship Id="rId16" Type="http://schemas.openxmlformats.org/officeDocument/2006/relationships/hyperlink" Target="http://www.bav-astro.de/sfs/BAVM_link.php?BAVMnr=212" TargetMode="External"/><Relationship Id="rId20" Type="http://schemas.openxmlformats.org/officeDocument/2006/relationships/hyperlink" Target="http://www.konkoly.hu/cgi-bin/IBVS?603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24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konkoly.hu/cgi-bin/IBVS?5224" TargetMode="External"/><Relationship Id="rId15" Type="http://schemas.openxmlformats.org/officeDocument/2006/relationships/hyperlink" Target="http://www.bav-astro.de/sfs/BAVM_link.php?BAVMnr=212" TargetMode="External"/><Relationship Id="rId23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konkoly.hu/cgi-bin/IBVS?5933" TargetMode="External"/><Relationship Id="rId22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8"/>
  <sheetViews>
    <sheetView tabSelected="1" workbookViewId="0">
      <pane xSplit="12" ySplit="21" topLeftCell="M83" activePane="bottomRight" state="frozen"/>
      <selection pane="topRight" activeCell="M1" sqref="M1"/>
      <selection pane="bottomLeft" activeCell="A22" sqref="A22"/>
      <selection pane="bottomRight" activeCell="J104" sqref="J10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42578125" customWidth="1"/>
    <col min="4" max="4" width="13.140625" customWidth="1"/>
    <col min="5" max="5" width="10.85546875" customWidth="1"/>
    <col min="6" max="6" width="17.7109375" customWidth="1"/>
    <col min="7" max="15" width="10.28515625" customWidth="1"/>
    <col min="16" max="16" width="8.85546875" customWidth="1"/>
    <col min="17" max="17" width="12.42578125" customWidth="1"/>
  </cols>
  <sheetData>
    <row r="1" spans="1:6" ht="20.25" x14ac:dyDescent="0.3">
      <c r="A1" s="1" t="s">
        <v>66</v>
      </c>
      <c r="D1" s="15" t="s">
        <v>67</v>
      </c>
    </row>
    <row r="2" spans="1:6" x14ac:dyDescent="0.2">
      <c r="A2" t="s">
        <v>29</v>
      </c>
      <c r="B2" t="s">
        <v>22</v>
      </c>
    </row>
    <row r="3" spans="1:6" ht="13.5" thickBot="1" x14ac:dyDescent="0.25">
      <c r="C3" t="s">
        <v>34</v>
      </c>
    </row>
    <row r="4" spans="1:6" ht="14.25" thickTop="1" thickBot="1" x14ac:dyDescent="0.25">
      <c r="A4" s="10" t="s">
        <v>0</v>
      </c>
      <c r="C4" s="4">
        <v>25411.5</v>
      </c>
      <c r="D4" s="5">
        <v>0.75911899999999999</v>
      </c>
    </row>
    <row r="5" spans="1:6" ht="13.5" thickTop="1" x14ac:dyDescent="0.2">
      <c r="A5" s="22" t="s">
        <v>80</v>
      </c>
      <c r="B5" s="12"/>
      <c r="C5" s="23">
        <v>-9.5</v>
      </c>
      <c r="D5" s="12" t="s">
        <v>81</v>
      </c>
    </row>
    <row r="6" spans="1:6" x14ac:dyDescent="0.2">
      <c r="A6" s="10" t="s">
        <v>1</v>
      </c>
    </row>
    <row r="7" spans="1:6" x14ac:dyDescent="0.2">
      <c r="A7" t="s">
        <v>2</v>
      </c>
      <c r="C7">
        <v>25411.5</v>
      </c>
    </row>
    <row r="8" spans="1:6" x14ac:dyDescent="0.2">
      <c r="A8" t="s">
        <v>3</v>
      </c>
      <c r="C8">
        <v>0.75911899999999999</v>
      </c>
    </row>
    <row r="9" spans="1:6" x14ac:dyDescent="0.2">
      <c r="A9" s="20" t="s">
        <v>74</v>
      </c>
      <c r="B9" s="57">
        <v>41</v>
      </c>
      <c r="C9" s="20" t="str">
        <f>"F"&amp;B9</f>
        <v>F41</v>
      </c>
      <c r="D9" s="20" t="str">
        <f>"G"&amp;B9</f>
        <v>G41</v>
      </c>
    </row>
    <row r="10" spans="1:6" ht="13.5" thickBot="1" x14ac:dyDescent="0.25">
      <c r="C10" s="9" t="s">
        <v>27</v>
      </c>
      <c r="D10" s="9" t="s">
        <v>28</v>
      </c>
    </row>
    <row r="11" spans="1:6" x14ac:dyDescent="0.2">
      <c r="A11" t="s">
        <v>23</v>
      </c>
      <c r="C11" s="21">
        <f ca="1">INTERCEPT(INDIRECT(D9):G1001,INDIRECT(C9):$F1001)</f>
        <v>5.4860422364702711E-2</v>
      </c>
      <c r="D11" s="3">
        <f>+E11*F11</f>
        <v>1.01464797814884E-4</v>
      </c>
      <c r="E11" s="24">
        <v>1.01464797814884E-4</v>
      </c>
      <c r="F11" s="3">
        <v>1</v>
      </c>
    </row>
    <row r="12" spans="1:6" x14ac:dyDescent="0.2">
      <c r="A12" t="s">
        <v>24</v>
      </c>
      <c r="C12" s="21">
        <f ca="1">SLOPE(INDIRECT(D9):G1001,INDIRECT(C9):$F1001)</f>
        <v>4.1007023159344929E-7</v>
      </c>
      <c r="D12" s="3">
        <f>+E12*F12</f>
        <v>4.6509129637907505E-6</v>
      </c>
      <c r="E12" s="25">
        <v>4.6509129637907501E-2</v>
      </c>
      <c r="F12" s="3">
        <v>1E-4</v>
      </c>
    </row>
    <row r="13" spans="1:6" ht="13.5" thickBot="1" x14ac:dyDescent="0.25">
      <c r="A13" t="s">
        <v>25</v>
      </c>
      <c r="D13" s="3">
        <f>+E13*F13</f>
        <v>-7.8202163788182407E-11</v>
      </c>
      <c r="E13" s="26">
        <v>-7.8202163788182403E-3</v>
      </c>
      <c r="F13" s="3">
        <v>1E-8</v>
      </c>
    </row>
    <row r="14" spans="1:6" x14ac:dyDescent="0.2">
      <c r="A14" t="s">
        <v>26</v>
      </c>
      <c r="E14">
        <f>SUM(R21:R36)</f>
        <v>1.0295105195615289E-8</v>
      </c>
    </row>
    <row r="15" spans="1:6" x14ac:dyDescent="0.2">
      <c r="A15" s="6" t="s">
        <v>4</v>
      </c>
      <c r="C15" s="13">
        <f ca="1">(C7+C11)+(C8+C12)*INT(MAX(F21:F3529))</f>
        <v>59537.008820719551</v>
      </c>
      <c r="D15" s="15">
        <f>+C7+INT(MAX(F21:F1584))*C8+D11+D12*INT(MAX(F21:F4019))+D13*INT(MAX(F21:F4046)^2)</f>
        <v>59536.986668815982</v>
      </c>
      <c r="E15" s="16" t="s">
        <v>82</v>
      </c>
      <c r="F15" s="23">
        <v>1</v>
      </c>
    </row>
    <row r="16" spans="1:6" x14ac:dyDescent="0.2">
      <c r="A16" s="10" t="s">
        <v>5</v>
      </c>
      <c r="C16" s="14">
        <f ca="1">+C8+C12</f>
        <v>0.75911941007023154</v>
      </c>
      <c r="D16" s="15">
        <f>+C8+D12+2*D13*MAX(F21:F892)</f>
        <v>0.75911661991282187</v>
      </c>
      <c r="E16" s="16" t="s">
        <v>83</v>
      </c>
      <c r="F16" s="27">
        <f ca="1">NOW()+15018.5+$C$5/24</f>
        <v>60328.631873726852</v>
      </c>
    </row>
    <row r="17" spans="1:34" ht="13.5" thickBot="1" x14ac:dyDescent="0.25">
      <c r="A17" s="16" t="s">
        <v>68</v>
      </c>
      <c r="B17" s="12"/>
      <c r="C17" s="12">
        <f>COUNT(C21:C4735)</f>
        <v>80</v>
      </c>
      <c r="E17" s="16" t="s">
        <v>84</v>
      </c>
      <c r="F17" s="27">
        <f ca="1">ROUND(2*(F16-$C$7)/$C$8,0)/2+F15</f>
        <v>45998</v>
      </c>
    </row>
    <row r="18" spans="1:34" ht="14.25" thickTop="1" thickBot="1" x14ac:dyDescent="0.25">
      <c r="A18" s="10" t="s">
        <v>6</v>
      </c>
      <c r="C18" s="4">
        <f ca="1">C15</f>
        <v>59537.008820719551</v>
      </c>
      <c r="D18" s="5">
        <f ca="1">C16</f>
        <v>0.75911941007023154</v>
      </c>
      <c r="E18" s="16" t="s">
        <v>85</v>
      </c>
      <c r="F18" s="15">
        <f ca="1">ROUND(2*(F16-$C$15)/$C$16,0)/2+F15</f>
        <v>1044</v>
      </c>
    </row>
    <row r="19" spans="1:34" ht="14.25" thickTop="1" thickBot="1" x14ac:dyDescent="0.25">
      <c r="A19" s="10" t="s">
        <v>87</v>
      </c>
      <c r="C19" s="29">
        <f>+D15</f>
        <v>59536.986668815982</v>
      </c>
      <c r="D19" s="30">
        <f>+D16</f>
        <v>0.75911661991282187</v>
      </c>
      <c r="E19" s="16" t="s">
        <v>86</v>
      </c>
      <c r="F19" s="28">
        <f ca="1">+$C$15+$C$16*F18-15018.5-$C$5/24</f>
        <v>45311.425318166206</v>
      </c>
      <c r="G19" s="7" t="s">
        <v>7</v>
      </c>
      <c r="H19" s="7"/>
      <c r="I19" s="7"/>
      <c r="J19" s="7"/>
      <c r="K19" s="7"/>
      <c r="L19" s="7"/>
      <c r="M19" s="7"/>
      <c r="N19" s="7"/>
      <c r="O19" t="s">
        <v>8</v>
      </c>
    </row>
    <row r="20" spans="1:34" ht="13.5" thickBot="1" x14ac:dyDescent="0.25">
      <c r="A20" s="8" t="s">
        <v>20</v>
      </c>
      <c r="B20" s="8" t="s">
        <v>9</v>
      </c>
      <c r="C20" s="8" t="s">
        <v>15</v>
      </c>
      <c r="D20" s="8" t="s">
        <v>16</v>
      </c>
      <c r="E20" s="8" t="s">
        <v>10</v>
      </c>
      <c r="F20" s="8" t="s">
        <v>11</v>
      </c>
      <c r="G20" s="9" t="s">
        <v>12</v>
      </c>
      <c r="H20" s="9" t="s">
        <v>99</v>
      </c>
      <c r="I20" s="9" t="s">
        <v>73</v>
      </c>
      <c r="J20" s="9" t="s">
        <v>96</v>
      </c>
      <c r="K20" s="19" t="s">
        <v>94</v>
      </c>
      <c r="L20" s="11" t="s">
        <v>396</v>
      </c>
      <c r="M20" s="9" t="s">
        <v>397</v>
      </c>
      <c r="N20" s="9" t="s">
        <v>398</v>
      </c>
      <c r="O20" s="9" t="s">
        <v>35</v>
      </c>
      <c r="P20" s="8" t="s">
        <v>31</v>
      </c>
      <c r="Q20" s="9" t="s">
        <v>19</v>
      </c>
      <c r="R20" s="9" t="s">
        <v>32</v>
      </c>
      <c r="S20" s="9" t="s">
        <v>399</v>
      </c>
      <c r="U20" s="58" t="s">
        <v>400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3.5" thickTop="1" x14ac:dyDescent="0.2">
      <c r="A21" t="s">
        <v>13</v>
      </c>
      <c r="C21" s="17">
        <v>25411.5</v>
      </c>
      <c r="D21" s="17" t="s">
        <v>18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I21">
        <f t="shared" ref="I21:I38" si="3">G21</f>
        <v>0</v>
      </c>
      <c r="O21">
        <f t="shared" ref="O21:O52" ca="1" si="4">+C$12*$F21+C$11</f>
        <v>5.4860422364702711E-2</v>
      </c>
      <c r="P21">
        <f t="shared" ref="P21:P38" si="5">+D$11+D$12*F21+D$13*F21^2</f>
        <v>1.01464797814884E-4</v>
      </c>
      <c r="Q21" s="2">
        <f t="shared" ref="Q21:Q52" si="6">C21-15018.5</f>
        <v>10393</v>
      </c>
      <c r="R21">
        <f>+(P21-G21)^2</f>
        <v>1.0295105195615289E-8</v>
      </c>
    </row>
    <row r="22" spans="1:34" x14ac:dyDescent="0.2">
      <c r="A22" s="55" t="s">
        <v>108</v>
      </c>
      <c r="B22" s="56" t="s">
        <v>63</v>
      </c>
      <c r="C22" s="55">
        <v>25424.404999999999</v>
      </c>
      <c r="D22" s="55" t="s">
        <v>73</v>
      </c>
      <c r="E22" s="31">
        <f t="shared" si="0"/>
        <v>16.999969701718488</v>
      </c>
      <c r="F22">
        <f t="shared" si="1"/>
        <v>17</v>
      </c>
      <c r="G22">
        <f t="shared" si="2"/>
        <v>-2.3000000510364771E-5</v>
      </c>
      <c r="I22">
        <f t="shared" si="3"/>
        <v>-2.3000000510364771E-5</v>
      </c>
      <c r="O22">
        <f t="shared" ca="1" si="4"/>
        <v>5.4867393558639801E-2</v>
      </c>
      <c r="P22">
        <f t="shared" si="5"/>
        <v>1.8050771777399196E-4</v>
      </c>
      <c r="Q22" s="2">
        <f t="shared" si="6"/>
        <v>10405.904999999999</v>
      </c>
      <c r="AB22" t="s">
        <v>40</v>
      </c>
      <c r="AH22" t="s">
        <v>39</v>
      </c>
    </row>
    <row r="23" spans="1:34" x14ac:dyDescent="0.2">
      <c r="A23" s="55" t="s">
        <v>108</v>
      </c>
      <c r="B23" s="56" t="s">
        <v>63</v>
      </c>
      <c r="C23" s="55">
        <v>25433.508999999998</v>
      </c>
      <c r="D23" s="55" t="s">
        <v>73</v>
      </c>
      <c r="E23" s="31">
        <f t="shared" si="0"/>
        <v>28.992819307642407</v>
      </c>
      <c r="F23">
        <f t="shared" si="1"/>
        <v>29</v>
      </c>
      <c r="G23">
        <f t="shared" si="2"/>
        <v>-5.4510000009031501E-3</v>
      </c>
      <c r="I23">
        <f t="shared" si="3"/>
        <v>-5.4510000009031501E-3</v>
      </c>
      <c r="O23">
        <f t="shared" ca="1" si="4"/>
        <v>5.4872314401418924E-2</v>
      </c>
      <c r="P23">
        <f t="shared" si="5"/>
        <v>2.3627550574506991E-4</v>
      </c>
      <c r="Q23" s="2">
        <f t="shared" si="6"/>
        <v>10415.008999999998</v>
      </c>
      <c r="AB23" t="s">
        <v>40</v>
      </c>
      <c r="AC23">
        <v>4</v>
      </c>
      <c r="AE23" t="s">
        <v>41</v>
      </c>
      <c r="AF23" t="s">
        <v>39</v>
      </c>
      <c r="AH23" t="s">
        <v>43</v>
      </c>
    </row>
    <row r="24" spans="1:34" x14ac:dyDescent="0.2">
      <c r="A24" s="55" t="s">
        <v>108</v>
      </c>
      <c r="B24" s="56" t="s">
        <v>63</v>
      </c>
      <c r="C24" s="55">
        <v>25436.554</v>
      </c>
      <c r="D24" s="55" t="s">
        <v>73</v>
      </c>
      <c r="E24" s="31">
        <f t="shared" si="0"/>
        <v>33.004048113668723</v>
      </c>
      <c r="F24">
        <f t="shared" si="1"/>
        <v>33</v>
      </c>
      <c r="G24">
        <f t="shared" si="2"/>
        <v>3.072999999858439E-3</v>
      </c>
      <c r="I24">
        <f t="shared" si="3"/>
        <v>3.072999999858439E-3</v>
      </c>
      <c r="O24">
        <f t="shared" ca="1" si="4"/>
        <v>5.4873954682345294E-2</v>
      </c>
      <c r="P24">
        <f t="shared" si="5"/>
        <v>2.5485976346361348E-4</v>
      </c>
      <c r="Q24" s="2">
        <f t="shared" si="6"/>
        <v>10418.054</v>
      </c>
      <c r="AB24" t="s">
        <v>40</v>
      </c>
      <c r="AC24">
        <v>4</v>
      </c>
      <c r="AE24" t="s">
        <v>41</v>
      </c>
      <c r="AF24" t="s">
        <v>39</v>
      </c>
      <c r="AH24" t="s">
        <v>43</v>
      </c>
    </row>
    <row r="25" spans="1:34" x14ac:dyDescent="0.2">
      <c r="A25" s="55" t="s">
        <v>108</v>
      </c>
      <c r="B25" s="56" t="s">
        <v>63</v>
      </c>
      <c r="C25" s="55">
        <v>25439.56</v>
      </c>
      <c r="D25" s="55" t="s">
        <v>73</v>
      </c>
      <c r="E25" s="31">
        <f t="shared" si="0"/>
        <v>36.963901575380554</v>
      </c>
      <c r="F25">
        <f t="shared" si="1"/>
        <v>37</v>
      </c>
      <c r="G25">
        <f t="shared" si="2"/>
        <v>-2.740300000004936E-2</v>
      </c>
      <c r="I25">
        <f t="shared" si="3"/>
        <v>-2.740300000004936E-2</v>
      </c>
      <c r="O25">
        <f t="shared" ca="1" si="4"/>
        <v>5.4875594963271671E-2</v>
      </c>
      <c r="P25">
        <f t="shared" si="5"/>
        <v>2.7344151871291575E-4</v>
      </c>
      <c r="Q25" s="2">
        <f t="shared" si="6"/>
        <v>10421.060000000001</v>
      </c>
      <c r="AB25" t="s">
        <v>40</v>
      </c>
      <c r="AC25">
        <v>6</v>
      </c>
      <c r="AE25" t="s">
        <v>41</v>
      </c>
      <c r="AF25" t="s">
        <v>39</v>
      </c>
      <c r="AH25" t="s">
        <v>43</v>
      </c>
    </row>
    <row r="26" spans="1:34" x14ac:dyDescent="0.2">
      <c r="A26" s="55" t="s">
        <v>108</v>
      </c>
      <c r="B26" s="56" t="s">
        <v>63</v>
      </c>
      <c r="C26" s="55">
        <v>25465.411</v>
      </c>
      <c r="D26" s="55" t="s">
        <v>73</v>
      </c>
      <c r="E26" s="31">
        <f t="shared" si="0"/>
        <v>71.017850956174271</v>
      </c>
      <c r="F26">
        <f t="shared" si="1"/>
        <v>71</v>
      </c>
      <c r="G26">
        <f t="shared" si="2"/>
        <v>1.3551000000006752E-2</v>
      </c>
      <c r="I26">
        <f t="shared" si="3"/>
        <v>1.3551000000006752E-2</v>
      </c>
      <c r="O26">
        <f t="shared" ca="1" si="4"/>
        <v>5.4889537351145844E-2</v>
      </c>
      <c r="P26">
        <f t="shared" si="5"/>
        <v>4.3128540113637108E-4</v>
      </c>
      <c r="Q26" s="2">
        <f t="shared" si="6"/>
        <v>10446.911</v>
      </c>
      <c r="AB26" t="s">
        <v>40</v>
      </c>
      <c r="AC26">
        <v>8</v>
      </c>
      <c r="AE26" t="s">
        <v>41</v>
      </c>
      <c r="AF26" t="s">
        <v>39</v>
      </c>
      <c r="AH26" t="s">
        <v>43</v>
      </c>
    </row>
    <row r="27" spans="1:34" x14ac:dyDescent="0.2">
      <c r="A27" s="55" t="s">
        <v>108</v>
      </c>
      <c r="B27" s="56" t="s">
        <v>63</v>
      </c>
      <c r="C27" s="55">
        <v>25481.348999999998</v>
      </c>
      <c r="D27" s="55" t="s">
        <v>73</v>
      </c>
      <c r="E27" s="31">
        <f t="shared" si="0"/>
        <v>92.013241665665518</v>
      </c>
      <c r="F27">
        <f t="shared" si="1"/>
        <v>92</v>
      </c>
      <c r="G27">
        <f t="shared" si="2"/>
        <v>1.0051999997813255E-2</v>
      </c>
      <c r="I27">
        <f t="shared" si="3"/>
        <v>1.0051999997813255E-2</v>
      </c>
      <c r="O27">
        <f t="shared" ca="1" si="4"/>
        <v>5.489814882600931E-2</v>
      </c>
      <c r="P27">
        <f t="shared" si="5"/>
        <v>5.2868688736932993E-4</v>
      </c>
      <c r="Q27" s="2">
        <f t="shared" si="6"/>
        <v>10462.848999999998</v>
      </c>
      <c r="AB27" t="s">
        <v>40</v>
      </c>
      <c r="AC27">
        <v>9</v>
      </c>
      <c r="AE27" t="s">
        <v>41</v>
      </c>
      <c r="AF27" t="s">
        <v>39</v>
      </c>
      <c r="AH27" t="s">
        <v>43</v>
      </c>
    </row>
    <row r="28" spans="1:34" x14ac:dyDescent="0.2">
      <c r="A28" s="55" t="s">
        <v>108</v>
      </c>
      <c r="B28" s="56" t="s">
        <v>63</v>
      </c>
      <c r="C28" s="55">
        <v>25493.458999999999</v>
      </c>
      <c r="D28" s="55" t="s">
        <v>73</v>
      </c>
      <c r="E28" s="31">
        <f t="shared" si="0"/>
        <v>107.96594473330127</v>
      </c>
      <c r="F28">
        <f t="shared" si="1"/>
        <v>108</v>
      </c>
      <c r="G28">
        <f t="shared" si="2"/>
        <v>-2.585200000248733E-2</v>
      </c>
      <c r="I28">
        <f t="shared" si="3"/>
        <v>-2.585200000248733E-2</v>
      </c>
      <c r="O28">
        <f t="shared" ca="1" si="4"/>
        <v>5.4904709949714803E-2</v>
      </c>
      <c r="P28">
        <f t="shared" si="5"/>
        <v>6.0285124786585973E-4</v>
      </c>
      <c r="Q28" s="2">
        <f t="shared" si="6"/>
        <v>10474.958999999999</v>
      </c>
      <c r="AB28" t="s">
        <v>40</v>
      </c>
      <c r="AC28">
        <v>6</v>
      </c>
      <c r="AE28" t="s">
        <v>41</v>
      </c>
      <c r="AF28" t="s">
        <v>39</v>
      </c>
      <c r="AH28" t="s">
        <v>43</v>
      </c>
    </row>
    <row r="29" spans="1:34" x14ac:dyDescent="0.2">
      <c r="A29" s="55" t="s">
        <v>108</v>
      </c>
      <c r="B29" s="56" t="s">
        <v>63</v>
      </c>
      <c r="C29" s="55">
        <v>25503.339</v>
      </c>
      <c r="D29" s="55" t="s">
        <v>73</v>
      </c>
      <c r="E29" s="31">
        <f t="shared" si="0"/>
        <v>120.98103195941604</v>
      </c>
      <c r="F29">
        <f t="shared" si="1"/>
        <v>121</v>
      </c>
      <c r="G29">
        <f t="shared" si="2"/>
        <v>-1.4398999999684747E-2</v>
      </c>
      <c r="I29">
        <f t="shared" si="3"/>
        <v>-1.4398999999684747E-2</v>
      </c>
      <c r="O29">
        <f t="shared" ca="1" si="4"/>
        <v>5.4910040862725516E-2</v>
      </c>
      <c r="P29">
        <f t="shared" si="5"/>
        <v>6.6308030855354201E-4</v>
      </c>
      <c r="Q29" s="2">
        <f t="shared" si="6"/>
        <v>10484.839</v>
      </c>
      <c r="AB29" t="s">
        <v>40</v>
      </c>
      <c r="AC29">
        <v>10</v>
      </c>
      <c r="AE29" t="s">
        <v>41</v>
      </c>
      <c r="AF29" t="s">
        <v>39</v>
      </c>
      <c r="AH29" t="s">
        <v>43</v>
      </c>
    </row>
    <row r="30" spans="1:34" x14ac:dyDescent="0.2">
      <c r="A30" s="55" t="s">
        <v>108</v>
      </c>
      <c r="B30" s="56" t="s">
        <v>63</v>
      </c>
      <c r="C30" s="55">
        <v>25512.465</v>
      </c>
      <c r="D30" s="55" t="s">
        <v>73</v>
      </c>
      <c r="E30" s="31">
        <f t="shared" si="0"/>
        <v>133.00286252880002</v>
      </c>
      <c r="F30">
        <f t="shared" si="1"/>
        <v>133</v>
      </c>
      <c r="G30">
        <f t="shared" si="2"/>
        <v>2.1730000007664785E-3</v>
      </c>
      <c r="I30">
        <f t="shared" si="3"/>
        <v>2.1730000007664785E-3</v>
      </c>
      <c r="O30">
        <f t="shared" ca="1" si="4"/>
        <v>5.4914961705504639E-2</v>
      </c>
      <c r="P30">
        <f t="shared" si="5"/>
        <v>7.1865290392380469E-4</v>
      </c>
      <c r="Q30" s="2">
        <f t="shared" si="6"/>
        <v>10493.965</v>
      </c>
      <c r="AB30" t="s">
        <v>40</v>
      </c>
      <c r="AC30">
        <v>6</v>
      </c>
      <c r="AE30" t="s">
        <v>41</v>
      </c>
      <c r="AF30" t="s">
        <v>39</v>
      </c>
      <c r="AH30" t="s">
        <v>43</v>
      </c>
    </row>
    <row r="31" spans="1:34" x14ac:dyDescent="0.2">
      <c r="A31" s="55" t="s">
        <v>108</v>
      </c>
      <c r="B31" s="56" t="s">
        <v>63</v>
      </c>
      <c r="C31" s="55">
        <v>25525.355</v>
      </c>
      <c r="D31" s="55" t="s">
        <v>73</v>
      </c>
      <c r="E31" s="31">
        <f t="shared" si="0"/>
        <v>149.98307248270635</v>
      </c>
      <c r="F31">
        <f t="shared" si="1"/>
        <v>150</v>
      </c>
      <c r="G31">
        <f t="shared" si="2"/>
        <v>-1.284999999916181E-2</v>
      </c>
      <c r="I31">
        <f t="shared" si="3"/>
        <v>-1.284999999916181E-2</v>
      </c>
      <c r="O31">
        <f t="shared" ca="1" si="4"/>
        <v>5.4921932899441729E-2</v>
      </c>
      <c r="P31">
        <f t="shared" si="5"/>
        <v>7.9734219369826244E-4</v>
      </c>
      <c r="Q31" s="2">
        <f t="shared" si="6"/>
        <v>10506.855</v>
      </c>
    </row>
    <row r="32" spans="1:34" x14ac:dyDescent="0.2">
      <c r="A32" s="55" t="s">
        <v>108</v>
      </c>
      <c r="B32" s="56" t="s">
        <v>63</v>
      </c>
      <c r="C32" s="55">
        <v>25644.53</v>
      </c>
      <c r="D32" s="55" t="s">
        <v>73</v>
      </c>
      <c r="E32" s="31">
        <f t="shared" si="0"/>
        <v>306.97426885639646</v>
      </c>
      <c r="F32">
        <f t="shared" si="1"/>
        <v>307</v>
      </c>
      <c r="G32">
        <f t="shared" si="2"/>
        <v>-1.9533000002411427E-2</v>
      </c>
      <c r="I32">
        <f t="shared" si="3"/>
        <v>-1.9533000002411427E-2</v>
      </c>
      <c r="O32">
        <f t="shared" ca="1" si="4"/>
        <v>5.4986313925801902E-2</v>
      </c>
      <c r="P32">
        <f t="shared" si="5"/>
        <v>1.521924601963772E-3</v>
      </c>
      <c r="Q32" s="2">
        <f t="shared" si="6"/>
        <v>10626.029999999999</v>
      </c>
      <c r="AB32" t="s">
        <v>40</v>
      </c>
      <c r="AC32">
        <v>6</v>
      </c>
      <c r="AE32" t="s">
        <v>41</v>
      </c>
      <c r="AF32" t="s">
        <v>39</v>
      </c>
      <c r="AH32" t="s">
        <v>43</v>
      </c>
    </row>
    <row r="33" spans="1:34" x14ac:dyDescent="0.2">
      <c r="A33" s="55" t="s">
        <v>108</v>
      </c>
      <c r="B33" s="56" t="s">
        <v>63</v>
      </c>
      <c r="C33" s="55">
        <v>25650.617999999999</v>
      </c>
      <c r="D33" s="55" t="s">
        <v>73</v>
      </c>
      <c r="E33" s="31">
        <f t="shared" si="0"/>
        <v>314.99409183540206</v>
      </c>
      <c r="F33">
        <f t="shared" si="1"/>
        <v>315</v>
      </c>
      <c r="G33">
        <f t="shared" si="2"/>
        <v>-4.4850000012957025E-3</v>
      </c>
      <c r="I33">
        <f t="shared" si="3"/>
        <v>-4.4850000012957025E-3</v>
      </c>
      <c r="O33">
        <f t="shared" ca="1" si="4"/>
        <v>5.4989594487654649E-2</v>
      </c>
      <c r="P33">
        <f t="shared" si="5"/>
        <v>1.5587427717070879E-3</v>
      </c>
      <c r="Q33" s="2">
        <f t="shared" si="6"/>
        <v>10632.117999999999</v>
      </c>
      <c r="AB33" t="s">
        <v>40</v>
      </c>
      <c r="AC33">
        <v>5</v>
      </c>
      <c r="AE33" t="s">
        <v>41</v>
      </c>
      <c r="AF33" t="s">
        <v>39</v>
      </c>
      <c r="AH33" t="s">
        <v>43</v>
      </c>
    </row>
    <row r="34" spans="1:34" x14ac:dyDescent="0.2">
      <c r="A34" s="55" t="s">
        <v>108</v>
      </c>
      <c r="B34" s="56" t="s">
        <v>63</v>
      </c>
      <c r="C34" s="55">
        <v>25685.534</v>
      </c>
      <c r="D34" s="55" t="s">
        <v>73</v>
      </c>
      <c r="E34" s="31">
        <f t="shared" si="0"/>
        <v>360.98951547781002</v>
      </c>
      <c r="F34">
        <f t="shared" si="1"/>
        <v>361</v>
      </c>
      <c r="G34">
        <f t="shared" si="2"/>
        <v>-7.9589999986637849E-3</v>
      </c>
      <c r="I34">
        <f t="shared" si="3"/>
        <v>-7.9589999986637849E-3</v>
      </c>
      <c r="O34">
        <f t="shared" ca="1" si="4"/>
        <v>5.5008457718307945E-2</v>
      </c>
      <c r="P34">
        <f t="shared" si="5"/>
        <v>1.7702529935563051E-3</v>
      </c>
      <c r="Q34" s="2">
        <f t="shared" si="6"/>
        <v>10667.034</v>
      </c>
      <c r="AB34" t="s">
        <v>40</v>
      </c>
      <c r="AC34">
        <v>6</v>
      </c>
      <c r="AE34" t="s">
        <v>41</v>
      </c>
      <c r="AF34" t="s">
        <v>39</v>
      </c>
      <c r="AH34" t="s">
        <v>43</v>
      </c>
    </row>
    <row r="35" spans="1:34" x14ac:dyDescent="0.2">
      <c r="A35" s="55" t="s">
        <v>108</v>
      </c>
      <c r="B35" s="56" t="s">
        <v>63</v>
      </c>
      <c r="C35" s="55">
        <v>25688.565999999999</v>
      </c>
      <c r="D35" s="55" t="s">
        <v>73</v>
      </c>
      <c r="E35" s="31">
        <f t="shared" si="0"/>
        <v>364.98361916906163</v>
      </c>
      <c r="F35">
        <f t="shared" si="1"/>
        <v>365</v>
      </c>
      <c r="G35">
        <f t="shared" si="2"/>
        <v>-1.2435000000550644E-2</v>
      </c>
      <c r="I35">
        <f t="shared" si="3"/>
        <v>-1.2435000000550644E-2</v>
      </c>
      <c r="O35">
        <f t="shared" ca="1" si="4"/>
        <v>5.5010097999234321E-2</v>
      </c>
      <c r="P35">
        <f t="shared" si="5"/>
        <v>1.7886295463278273E-3</v>
      </c>
      <c r="Q35" s="2">
        <f t="shared" si="6"/>
        <v>10670.065999999999</v>
      </c>
      <c r="AB35" t="s">
        <v>40</v>
      </c>
      <c r="AC35">
        <v>6</v>
      </c>
      <c r="AE35" t="s">
        <v>41</v>
      </c>
      <c r="AF35" t="s">
        <v>39</v>
      </c>
      <c r="AH35" t="s">
        <v>43</v>
      </c>
    </row>
    <row r="36" spans="1:34" x14ac:dyDescent="0.2">
      <c r="A36" s="55" t="s">
        <v>108</v>
      </c>
      <c r="B36" s="56" t="s">
        <v>63</v>
      </c>
      <c r="C36" s="55">
        <v>26391.539000000001</v>
      </c>
      <c r="D36" s="55" t="s">
        <v>73</v>
      </c>
      <c r="E36" s="31">
        <f t="shared" si="0"/>
        <v>1291.0215657887638</v>
      </c>
      <c r="F36">
        <f t="shared" si="1"/>
        <v>1291</v>
      </c>
      <c r="G36">
        <f t="shared" si="2"/>
        <v>1.6371000001527136E-2</v>
      </c>
      <c r="I36">
        <f t="shared" si="3"/>
        <v>1.6371000001527136E-2</v>
      </c>
      <c r="O36">
        <f t="shared" ca="1" si="4"/>
        <v>5.5389823033689854E-2</v>
      </c>
      <c r="P36">
        <f t="shared" si="5"/>
        <v>5.975455373524092E-3</v>
      </c>
      <c r="Q36" s="2">
        <f t="shared" si="6"/>
        <v>11373.039000000001</v>
      </c>
      <c r="AB36" t="s">
        <v>40</v>
      </c>
      <c r="AC36">
        <v>6</v>
      </c>
      <c r="AE36" t="s">
        <v>41</v>
      </c>
      <c r="AF36" t="s">
        <v>39</v>
      </c>
      <c r="AH36" t="s">
        <v>43</v>
      </c>
    </row>
    <row r="37" spans="1:34" x14ac:dyDescent="0.2">
      <c r="A37" s="55" t="s">
        <v>108</v>
      </c>
      <c r="B37" s="56" t="s">
        <v>63</v>
      </c>
      <c r="C37" s="55">
        <v>26769.544999999998</v>
      </c>
      <c r="D37" s="55" t="s">
        <v>73</v>
      </c>
      <c r="E37" s="31">
        <f t="shared" si="0"/>
        <v>1788.9751145736022</v>
      </c>
      <c r="F37">
        <f t="shared" si="1"/>
        <v>1789</v>
      </c>
      <c r="G37">
        <f t="shared" si="2"/>
        <v>-1.88910000033502E-2</v>
      </c>
      <c r="I37">
        <f t="shared" si="3"/>
        <v>-1.88910000033502E-2</v>
      </c>
      <c r="O37">
        <f t="shared" ca="1" si="4"/>
        <v>5.5594038009023392E-2</v>
      </c>
      <c r="P37">
        <f t="shared" si="5"/>
        <v>8.1716604225870199E-3</v>
      </c>
      <c r="Q37" s="2">
        <f t="shared" si="6"/>
        <v>11751.044999999998</v>
      </c>
      <c r="AB37" t="s">
        <v>40</v>
      </c>
      <c r="AC37">
        <v>6</v>
      </c>
      <c r="AE37" t="s">
        <v>41</v>
      </c>
      <c r="AF37" t="s">
        <v>39</v>
      </c>
      <c r="AH37" t="s">
        <v>43</v>
      </c>
    </row>
    <row r="38" spans="1:34" x14ac:dyDescent="0.2">
      <c r="A38" s="55" t="s">
        <v>108</v>
      </c>
      <c r="B38" s="56" t="s">
        <v>63</v>
      </c>
      <c r="C38" s="55">
        <v>28108.652999999998</v>
      </c>
      <c r="D38" s="55" t="s">
        <v>73</v>
      </c>
      <c r="E38" s="31">
        <f t="shared" si="0"/>
        <v>3553.0042061916492</v>
      </c>
      <c r="F38">
        <f t="shared" si="1"/>
        <v>3553</v>
      </c>
      <c r="G38">
        <f t="shared" si="2"/>
        <v>3.192999996826984E-3</v>
      </c>
      <c r="I38">
        <f t="shared" si="3"/>
        <v>3.192999996826984E-3</v>
      </c>
      <c r="O38">
        <f t="shared" ca="1" si="4"/>
        <v>5.6317401897554235E-2</v>
      </c>
      <c r="P38">
        <f t="shared" si="5"/>
        <v>1.563894937911469E-2</v>
      </c>
      <c r="Q38" s="2">
        <f t="shared" si="6"/>
        <v>13090.152999999998</v>
      </c>
    </row>
    <row r="39" spans="1:34" x14ac:dyDescent="0.2">
      <c r="A39" t="s">
        <v>33</v>
      </c>
      <c r="C39" s="17">
        <v>33282.833480000001</v>
      </c>
      <c r="D39" s="17" t="s">
        <v>18</v>
      </c>
      <c r="E39">
        <f t="shared" si="0"/>
        <v>10369.037634415687</v>
      </c>
      <c r="F39">
        <f t="shared" si="1"/>
        <v>10369</v>
      </c>
      <c r="G39">
        <f t="shared" si="2"/>
        <v>2.856900000188034E-2</v>
      </c>
      <c r="J39">
        <f>G39</f>
        <v>2.856900000188034E-2</v>
      </c>
      <c r="O39">
        <f t="shared" ca="1" si="4"/>
        <v>5.9112440596095189E-2</v>
      </c>
      <c r="Q39" s="2">
        <f t="shared" si="6"/>
        <v>18264.333480000001</v>
      </c>
      <c r="R39">
        <f>+(P39-G39)^2</f>
        <v>8.1618776110743891E-4</v>
      </c>
    </row>
    <row r="40" spans="1:34" x14ac:dyDescent="0.2">
      <c r="A40" s="55" t="s">
        <v>164</v>
      </c>
      <c r="B40" s="56" t="s">
        <v>63</v>
      </c>
      <c r="C40" s="55">
        <v>34982.485999999997</v>
      </c>
      <c r="D40" s="55" t="s">
        <v>73</v>
      </c>
      <c r="E40" s="31">
        <f t="shared" si="0"/>
        <v>12608.017978735874</v>
      </c>
      <c r="F40">
        <f t="shared" si="1"/>
        <v>12608</v>
      </c>
      <c r="G40">
        <f t="shared" si="2"/>
        <v>1.3648000000102911E-2</v>
      </c>
      <c r="I40">
        <f t="shared" ref="I40:I55" si="7">G40</f>
        <v>1.3648000000102911E-2</v>
      </c>
      <c r="O40">
        <f t="shared" ca="1" si="4"/>
        <v>6.0030587844632922E-2</v>
      </c>
      <c r="P40">
        <f t="shared" ref="P40:P71" si="8">+D$11+D$12*F40+D$13*F40^2</f>
        <v>4.630902936111865E-2</v>
      </c>
      <c r="Q40" s="2">
        <f t="shared" si="6"/>
        <v>19963.985999999997</v>
      </c>
    </row>
    <row r="41" spans="1:34" x14ac:dyDescent="0.2">
      <c r="A41" s="55" t="s">
        <v>171</v>
      </c>
      <c r="B41" s="56" t="s">
        <v>63</v>
      </c>
      <c r="C41" s="55">
        <v>43435.326000000001</v>
      </c>
      <c r="D41" s="55" t="s">
        <v>73</v>
      </c>
      <c r="E41" s="31">
        <f t="shared" si="0"/>
        <v>23743.083758936347</v>
      </c>
      <c r="F41">
        <f t="shared" si="1"/>
        <v>23743</v>
      </c>
      <c r="G41">
        <f t="shared" si="2"/>
        <v>6.3583000002836343E-2</v>
      </c>
      <c r="I41">
        <f t="shared" si="7"/>
        <v>6.3583000002836343E-2</v>
      </c>
      <c r="O41">
        <f t="shared" ca="1" si="4"/>
        <v>6.4596719873425981E-2</v>
      </c>
      <c r="P41">
        <f t="shared" si="8"/>
        <v>6.6443181672880575E-2</v>
      </c>
      <c r="Q41" s="2">
        <f t="shared" si="6"/>
        <v>28416.826000000001</v>
      </c>
    </row>
    <row r="42" spans="1:34" x14ac:dyDescent="0.2">
      <c r="A42" t="s">
        <v>38</v>
      </c>
      <c r="C42" s="17">
        <v>43454.302000000003</v>
      </c>
      <c r="D42" s="17"/>
      <c r="E42">
        <f t="shared" si="0"/>
        <v>23768.081157236222</v>
      </c>
      <c r="F42">
        <f t="shared" si="1"/>
        <v>23768</v>
      </c>
      <c r="G42">
        <f t="shared" si="2"/>
        <v>6.1608000003616326E-2</v>
      </c>
      <c r="I42">
        <f t="shared" si="7"/>
        <v>6.1608000003616326E-2</v>
      </c>
      <c r="O42">
        <f t="shared" ca="1" si="4"/>
        <v>6.4606971629215817E-2</v>
      </c>
      <c r="P42">
        <f t="shared" si="8"/>
        <v>6.6466567921881839E-2</v>
      </c>
      <c r="Q42" s="2">
        <f t="shared" si="6"/>
        <v>28435.802000000003</v>
      </c>
      <c r="AB42" t="s">
        <v>40</v>
      </c>
      <c r="AC42">
        <v>7</v>
      </c>
      <c r="AE42" t="s">
        <v>41</v>
      </c>
      <c r="AF42" t="s">
        <v>39</v>
      </c>
      <c r="AH42" t="s">
        <v>43</v>
      </c>
    </row>
    <row r="43" spans="1:34" x14ac:dyDescent="0.2">
      <c r="A43" t="s">
        <v>38</v>
      </c>
      <c r="C43" s="17">
        <v>44144.34</v>
      </c>
      <c r="D43" s="17"/>
      <c r="E43">
        <f t="shared" si="0"/>
        <v>24677.079614658567</v>
      </c>
      <c r="F43">
        <f t="shared" si="1"/>
        <v>24677</v>
      </c>
      <c r="G43">
        <f t="shared" si="2"/>
        <v>6.0436999992816709E-2</v>
      </c>
      <c r="I43">
        <f t="shared" si="7"/>
        <v>6.0436999992816709E-2</v>
      </c>
      <c r="O43">
        <f t="shared" ca="1" si="4"/>
        <v>6.4979725469734254E-2</v>
      </c>
      <c r="P43">
        <f t="shared" si="8"/>
        <v>6.7250497829298511E-2</v>
      </c>
      <c r="Q43" s="2">
        <f t="shared" si="6"/>
        <v>29125.839999999997</v>
      </c>
      <c r="AB43" t="s">
        <v>40</v>
      </c>
      <c r="AC43">
        <v>5</v>
      </c>
      <c r="AE43" t="s">
        <v>41</v>
      </c>
      <c r="AF43" t="s">
        <v>39</v>
      </c>
      <c r="AH43" t="s">
        <v>43</v>
      </c>
    </row>
    <row r="44" spans="1:34" x14ac:dyDescent="0.2">
      <c r="A44" t="s">
        <v>42</v>
      </c>
      <c r="C44" s="17">
        <v>47491.290999999997</v>
      </c>
      <c r="D44" s="17"/>
      <c r="E44">
        <f t="shared" si="0"/>
        <v>29086.073461473101</v>
      </c>
      <c r="F44">
        <f t="shared" si="1"/>
        <v>29086</v>
      </c>
      <c r="G44">
        <f t="shared" si="2"/>
        <v>5.5765999997674953E-2</v>
      </c>
      <c r="I44">
        <f t="shared" si="7"/>
        <v>5.5765999997674953E-2</v>
      </c>
      <c r="O44">
        <f t="shared" ca="1" si="4"/>
        <v>6.6787725120829783E-2</v>
      </c>
      <c r="P44">
        <f t="shared" si="8"/>
        <v>6.9219248740592418E-2</v>
      </c>
      <c r="Q44" s="2">
        <f t="shared" si="6"/>
        <v>32472.790999999997</v>
      </c>
    </row>
    <row r="45" spans="1:34" x14ac:dyDescent="0.2">
      <c r="A45" t="s">
        <v>44</v>
      </c>
      <c r="C45" s="17">
        <v>47557.322</v>
      </c>
      <c r="D45" s="17"/>
      <c r="E45">
        <f t="shared" si="0"/>
        <v>29173.057188662122</v>
      </c>
      <c r="F45">
        <f t="shared" si="1"/>
        <v>29173</v>
      </c>
      <c r="G45">
        <f t="shared" si="2"/>
        <v>4.3412999999418389E-2</v>
      </c>
      <c r="I45">
        <f t="shared" si="7"/>
        <v>4.3412999999418389E-2</v>
      </c>
      <c r="O45">
        <f t="shared" ca="1" si="4"/>
        <v>6.6823401230978408E-2</v>
      </c>
      <c r="P45">
        <f t="shared" si="8"/>
        <v>6.9227507920610415E-2</v>
      </c>
      <c r="Q45" s="2">
        <f t="shared" si="6"/>
        <v>32538.822</v>
      </c>
    </row>
    <row r="46" spans="1:34" x14ac:dyDescent="0.2">
      <c r="A46" t="s">
        <v>45</v>
      </c>
      <c r="C46" s="17">
        <v>47777.495999999999</v>
      </c>
      <c r="D46" s="17"/>
      <c r="E46">
        <f t="shared" si="0"/>
        <v>29463.096036326318</v>
      </c>
      <c r="F46">
        <f t="shared" si="1"/>
        <v>29463</v>
      </c>
      <c r="G46">
        <f t="shared" si="2"/>
        <v>7.2903000000223983E-2</v>
      </c>
      <c r="I46">
        <f t="shared" si="7"/>
        <v>7.2903000000223983E-2</v>
      </c>
      <c r="O46">
        <f t="shared" ca="1" si="4"/>
        <v>6.6942321598140508E-2</v>
      </c>
      <c r="P46">
        <f t="shared" si="8"/>
        <v>6.9246488678103416E-2</v>
      </c>
      <c r="Q46" s="2">
        <f t="shared" si="6"/>
        <v>32758.995999999999</v>
      </c>
    </row>
    <row r="47" spans="1:34" x14ac:dyDescent="0.2">
      <c r="A47" t="s">
        <v>45</v>
      </c>
      <c r="C47" s="17">
        <v>47777.500999999997</v>
      </c>
      <c r="D47" s="17"/>
      <c r="E47">
        <f t="shared" si="0"/>
        <v>29463.102622908922</v>
      </c>
      <c r="F47">
        <f t="shared" si="1"/>
        <v>29463</v>
      </c>
      <c r="G47">
        <f t="shared" si="2"/>
        <v>7.7902999997604638E-2</v>
      </c>
      <c r="I47">
        <f t="shared" si="7"/>
        <v>7.7902999997604638E-2</v>
      </c>
      <c r="O47">
        <f t="shared" ca="1" si="4"/>
        <v>6.6942321598140508E-2</v>
      </c>
      <c r="P47">
        <f t="shared" si="8"/>
        <v>6.9246488678103416E-2</v>
      </c>
      <c r="Q47" s="2">
        <f t="shared" si="6"/>
        <v>32759.000999999997</v>
      </c>
    </row>
    <row r="48" spans="1:34" x14ac:dyDescent="0.2">
      <c r="A48" t="s">
        <v>46</v>
      </c>
      <c r="C48" s="17">
        <v>47786.603000000003</v>
      </c>
      <c r="D48" s="17"/>
      <c r="E48">
        <f t="shared" si="0"/>
        <v>29475.092837881813</v>
      </c>
      <c r="F48">
        <f t="shared" si="1"/>
        <v>29475</v>
      </c>
      <c r="G48">
        <f t="shared" si="2"/>
        <v>7.0475000000442378E-2</v>
      </c>
      <c r="I48">
        <f t="shared" si="7"/>
        <v>7.0475000000442378E-2</v>
      </c>
      <c r="O48">
        <f t="shared" ca="1" si="4"/>
        <v>6.6947242440919624E-2</v>
      </c>
      <c r="P48">
        <f t="shared" si="8"/>
        <v>6.9246990684116716E-2</v>
      </c>
      <c r="Q48" s="2">
        <f t="shared" si="6"/>
        <v>32768.103000000003</v>
      </c>
    </row>
    <row r="49" spans="1:18" x14ac:dyDescent="0.2">
      <c r="A49" s="31" t="s">
        <v>47</v>
      </c>
      <c r="B49" s="31"/>
      <c r="C49" s="18">
        <v>47885.290999999997</v>
      </c>
      <c r="D49" s="18"/>
      <c r="E49" s="31">
        <f t="shared" si="0"/>
        <v>29605.096170692603</v>
      </c>
      <c r="F49">
        <f t="shared" si="1"/>
        <v>29605</v>
      </c>
      <c r="G49">
        <f t="shared" si="2"/>
        <v>7.3004999998374842E-2</v>
      </c>
      <c r="I49">
        <f t="shared" si="7"/>
        <v>7.3004999998374842E-2</v>
      </c>
      <c r="O49">
        <f t="shared" ca="1" si="4"/>
        <v>6.7000551571026773E-2</v>
      </c>
      <c r="P49">
        <f t="shared" si="8"/>
        <v>6.9250985470650755E-2</v>
      </c>
      <c r="Q49" s="2">
        <f t="shared" si="6"/>
        <v>32866.790999999997</v>
      </c>
    </row>
    <row r="50" spans="1:18" x14ac:dyDescent="0.2">
      <c r="A50" s="31" t="s">
        <v>48</v>
      </c>
      <c r="B50" s="31"/>
      <c r="C50" s="18">
        <v>48127.453000000001</v>
      </c>
      <c r="D50" s="18"/>
      <c r="E50" s="31">
        <f t="shared" si="0"/>
        <v>29924.100174017516</v>
      </c>
      <c r="F50">
        <f t="shared" si="1"/>
        <v>29924</v>
      </c>
      <c r="G50">
        <f t="shared" si="2"/>
        <v>7.6044000001274981E-2</v>
      </c>
      <c r="I50">
        <f t="shared" si="7"/>
        <v>7.6044000001274981E-2</v>
      </c>
      <c r="O50">
        <f t="shared" ca="1" si="4"/>
        <v>6.7131363974905087E-2</v>
      </c>
      <c r="P50">
        <f t="shared" si="8"/>
        <v>6.9249587088101208E-2</v>
      </c>
      <c r="Q50" s="2">
        <f t="shared" si="6"/>
        <v>33108.953000000001</v>
      </c>
    </row>
    <row r="51" spans="1:18" x14ac:dyDescent="0.2">
      <c r="A51" s="31" t="s">
        <v>49</v>
      </c>
      <c r="B51" s="31"/>
      <c r="C51" s="18">
        <v>48260.309000000001</v>
      </c>
      <c r="D51" s="18">
        <v>1.4E-2</v>
      </c>
      <c r="E51" s="31">
        <f t="shared" si="0"/>
        <v>30099.113577713113</v>
      </c>
      <c r="F51">
        <f t="shared" si="1"/>
        <v>30099</v>
      </c>
      <c r="G51">
        <f t="shared" si="2"/>
        <v>8.6218999997072387E-2</v>
      </c>
      <c r="I51">
        <f t="shared" si="7"/>
        <v>8.6218999997072387E-2</v>
      </c>
      <c r="O51">
        <f t="shared" ca="1" si="4"/>
        <v>6.7203126265433941E-2</v>
      </c>
      <c r="P51">
        <f t="shared" si="8"/>
        <v>6.924205937327943E-2</v>
      </c>
      <c r="Q51" s="2">
        <f t="shared" si="6"/>
        <v>33241.809000000001</v>
      </c>
    </row>
    <row r="52" spans="1:18" x14ac:dyDescent="0.2">
      <c r="A52" s="31" t="s">
        <v>50</v>
      </c>
      <c r="B52" s="31"/>
      <c r="C52" s="18">
        <v>48489.534</v>
      </c>
      <c r="D52" s="18">
        <v>6.0000000000000001E-3</v>
      </c>
      <c r="E52" s="31">
        <f t="shared" si="0"/>
        <v>30401.075457207633</v>
      </c>
      <c r="F52">
        <f t="shared" si="1"/>
        <v>30401</v>
      </c>
      <c r="G52">
        <f t="shared" si="2"/>
        <v>5.728100000123959E-2</v>
      </c>
      <c r="I52">
        <f t="shared" si="7"/>
        <v>5.728100000123959E-2</v>
      </c>
      <c r="O52">
        <f t="shared" ca="1" si="4"/>
        <v>6.7326967475375157E-2</v>
      </c>
      <c r="P52">
        <f t="shared" si="8"/>
        <v>6.9217803353770355E-2</v>
      </c>
      <c r="Q52" s="2">
        <f t="shared" si="6"/>
        <v>33471.034</v>
      </c>
    </row>
    <row r="53" spans="1:18" x14ac:dyDescent="0.2">
      <c r="A53" s="31" t="s">
        <v>51</v>
      </c>
      <c r="B53" s="31"/>
      <c r="C53" s="18">
        <v>48533.586000000003</v>
      </c>
      <c r="D53" s="18">
        <v>0.01</v>
      </c>
      <c r="E53" s="31">
        <f t="shared" ref="E53:E84" si="9">+(C53-C$7)/C$8</f>
        <v>30459.105884584635</v>
      </c>
      <c r="F53">
        <f t="shared" ref="F53:F84" si="10">ROUND(2*E53,0)/2</f>
        <v>30459</v>
      </c>
      <c r="G53">
        <f t="shared" ref="G53:G83" si="11">+C53-(C$7+F53*C$8)</f>
        <v>8.0378999999084044E-2</v>
      </c>
      <c r="I53">
        <f t="shared" si="7"/>
        <v>8.0378999999084044E-2</v>
      </c>
      <c r="O53">
        <f t="shared" ref="O53:O84" ca="1" si="12">+C$12*$F53+C$11</f>
        <v>6.7350751548807583E-2</v>
      </c>
      <c r="P53">
        <f t="shared" si="8"/>
        <v>6.9211512051757601E-2</v>
      </c>
      <c r="Q53" s="2">
        <f t="shared" ref="Q53:Q84" si="13">C53-15018.5</f>
        <v>33515.086000000003</v>
      </c>
    </row>
    <row r="54" spans="1:18" x14ac:dyDescent="0.2">
      <c r="A54" s="31" t="s">
        <v>52</v>
      </c>
      <c r="B54" s="31"/>
      <c r="C54" s="18">
        <v>48820.527000000002</v>
      </c>
      <c r="D54" s="18">
        <v>0.01</v>
      </c>
      <c r="E54" s="31">
        <f t="shared" si="9"/>
        <v>30837.098004397205</v>
      </c>
      <c r="F54">
        <f t="shared" si="10"/>
        <v>30837</v>
      </c>
      <c r="G54">
        <f t="shared" si="11"/>
        <v>7.4397000003955327E-2</v>
      </c>
      <c r="I54">
        <f t="shared" si="7"/>
        <v>7.4397000003955327E-2</v>
      </c>
      <c r="O54">
        <f t="shared" ca="1" si="12"/>
        <v>6.7505758096349913E-2</v>
      </c>
      <c r="P54">
        <f t="shared" si="8"/>
        <v>6.9157621775740669E-2</v>
      </c>
      <c r="Q54" s="2">
        <f t="shared" si="13"/>
        <v>33802.027000000002</v>
      </c>
    </row>
    <row r="55" spans="1:18" x14ac:dyDescent="0.2">
      <c r="A55" s="31" t="s">
        <v>53</v>
      </c>
      <c r="B55" s="31"/>
      <c r="C55" s="18">
        <v>48963.235999999997</v>
      </c>
      <c r="D55" s="18">
        <v>8.9999999999999993E-3</v>
      </c>
      <c r="E55" s="31">
        <f t="shared" si="9"/>
        <v>31025.09092777285</v>
      </c>
      <c r="F55">
        <f t="shared" si="10"/>
        <v>31025</v>
      </c>
      <c r="G55">
        <f t="shared" si="11"/>
        <v>6.9024999997054692E-2</v>
      </c>
      <c r="I55">
        <f t="shared" si="7"/>
        <v>6.9024999997054692E-2</v>
      </c>
      <c r="O55">
        <f t="shared" ca="1" si="12"/>
        <v>6.7582851299889474E-2</v>
      </c>
      <c r="P55">
        <f t="shared" si="8"/>
        <v>6.9122497868755586E-2</v>
      </c>
      <c r="Q55" s="2">
        <f t="shared" si="13"/>
        <v>33944.735999999997</v>
      </c>
    </row>
    <row r="56" spans="1:18" x14ac:dyDescent="0.2">
      <c r="A56" s="31" t="s">
        <v>14</v>
      </c>
      <c r="B56" s="31"/>
      <c r="C56" s="18">
        <v>49031.555999999997</v>
      </c>
      <c r="D56" s="18">
        <v>1E-3</v>
      </c>
      <c r="E56" s="31">
        <f t="shared" si="9"/>
        <v>31115.089992478119</v>
      </c>
      <c r="F56">
        <f t="shared" si="10"/>
        <v>31115</v>
      </c>
      <c r="G56">
        <f t="shared" si="11"/>
        <v>6.8314999996800907E-2</v>
      </c>
      <c r="K56">
        <f>G56</f>
        <v>6.8314999996800907E-2</v>
      </c>
      <c r="O56">
        <f t="shared" ca="1" si="12"/>
        <v>6.7619757620732884E-2</v>
      </c>
      <c r="P56">
        <f t="shared" si="8"/>
        <v>6.9103726614294966E-2</v>
      </c>
      <c r="Q56" s="2">
        <f t="shared" si="13"/>
        <v>34013.055999999997</v>
      </c>
      <c r="R56">
        <f>+(P56-G56)^2</f>
        <v>6.2208967714362023E-7</v>
      </c>
    </row>
    <row r="57" spans="1:18" x14ac:dyDescent="0.2">
      <c r="A57" s="31" t="s">
        <v>54</v>
      </c>
      <c r="B57" s="31"/>
      <c r="C57" s="18">
        <v>49054.324999999997</v>
      </c>
      <c r="D57" s="18">
        <v>8.9999999999999993E-3</v>
      </c>
      <c r="E57" s="31">
        <f t="shared" si="9"/>
        <v>31145.083972341617</v>
      </c>
      <c r="F57">
        <f t="shared" si="10"/>
        <v>31145</v>
      </c>
      <c r="G57">
        <f t="shared" si="11"/>
        <v>6.3744999992195517E-2</v>
      </c>
      <c r="I57">
        <f t="shared" ref="I57:I62" si="14">G57</f>
        <v>6.3744999992195517E-2</v>
      </c>
      <c r="O57">
        <f t="shared" ca="1" si="12"/>
        <v>6.7632059727680688E-2</v>
      </c>
      <c r="P57">
        <f t="shared" si="8"/>
        <v>6.9097188001685114E-2</v>
      </c>
      <c r="Q57" s="2">
        <f t="shared" si="13"/>
        <v>34035.824999999997</v>
      </c>
    </row>
    <row r="58" spans="1:18" x14ac:dyDescent="0.2">
      <c r="A58" s="31" t="s">
        <v>55</v>
      </c>
      <c r="B58" s="31"/>
      <c r="C58" s="18">
        <v>49173.489000000001</v>
      </c>
      <c r="D58" s="18">
        <v>8.9999999999999993E-3</v>
      </c>
      <c r="E58" s="31">
        <f t="shared" si="9"/>
        <v>31302.060678233585</v>
      </c>
      <c r="F58">
        <f t="shared" si="10"/>
        <v>31302</v>
      </c>
      <c r="G58">
        <f t="shared" si="11"/>
        <v>4.606200000125682E-2</v>
      </c>
      <c r="I58">
        <f t="shared" si="14"/>
        <v>4.606200000125682E-2</v>
      </c>
      <c r="O58">
        <f t="shared" ca="1" si="12"/>
        <v>6.7696440754040854E-2</v>
      </c>
      <c r="P58">
        <f t="shared" si="8"/>
        <v>6.90606733250336E-2</v>
      </c>
      <c r="Q58" s="2">
        <f t="shared" si="13"/>
        <v>34154.989000000001</v>
      </c>
    </row>
    <row r="59" spans="1:18" x14ac:dyDescent="0.2">
      <c r="A59" s="31" t="s">
        <v>56</v>
      </c>
      <c r="B59" s="31"/>
      <c r="C59" s="18">
        <v>49561.421999999999</v>
      </c>
      <c r="D59" s="18">
        <v>8.9999999999999993E-3</v>
      </c>
      <c r="E59" s="31">
        <f t="shared" si="9"/>
        <v>31813.091228121019</v>
      </c>
      <c r="F59">
        <f t="shared" si="10"/>
        <v>31813</v>
      </c>
      <c r="G59">
        <f t="shared" si="11"/>
        <v>6.9253000001481269E-2</v>
      </c>
      <c r="I59">
        <f t="shared" si="14"/>
        <v>6.9253000001481269E-2</v>
      </c>
      <c r="O59">
        <f t="shared" ca="1" si="12"/>
        <v>6.7905986642385119E-2</v>
      </c>
      <c r="P59">
        <f t="shared" si="8"/>
        <v>6.8915132040542712E-2</v>
      </c>
      <c r="Q59" s="2">
        <f t="shared" si="13"/>
        <v>34542.921999999999</v>
      </c>
    </row>
    <row r="60" spans="1:18" x14ac:dyDescent="0.2">
      <c r="A60" s="31" t="s">
        <v>57</v>
      </c>
      <c r="B60" s="31"/>
      <c r="C60" s="18">
        <v>49948.58</v>
      </c>
      <c r="D60" s="18">
        <v>8.9999999999999993E-3</v>
      </c>
      <c r="E60" s="31">
        <f t="shared" si="9"/>
        <v>32323.100857704791</v>
      </c>
      <c r="F60">
        <f t="shared" si="10"/>
        <v>32323</v>
      </c>
      <c r="G60">
        <f t="shared" si="11"/>
        <v>7.6563000002352055E-2</v>
      </c>
      <c r="I60">
        <f t="shared" si="14"/>
        <v>7.6563000002352055E-2</v>
      </c>
      <c r="O60">
        <f t="shared" ca="1" si="12"/>
        <v>6.8115122460497779E-2</v>
      </c>
      <c r="P60">
        <f t="shared" si="8"/>
        <v>6.8729154923949362E-2</v>
      </c>
      <c r="Q60" s="2">
        <f t="shared" si="13"/>
        <v>34930.080000000002</v>
      </c>
    </row>
    <row r="61" spans="1:18" x14ac:dyDescent="0.2">
      <c r="A61" s="31" t="s">
        <v>58</v>
      </c>
      <c r="B61" s="31"/>
      <c r="C61" s="18">
        <v>50488.309000000001</v>
      </c>
      <c r="D61" s="18">
        <v>7.0000000000000001E-3</v>
      </c>
      <c r="E61" s="31">
        <f t="shared" si="9"/>
        <v>33034.094786192945</v>
      </c>
      <c r="F61">
        <f t="shared" si="10"/>
        <v>33034</v>
      </c>
      <c r="G61">
        <f t="shared" si="11"/>
        <v>7.1954000006371643E-2</v>
      </c>
      <c r="I61">
        <f t="shared" si="14"/>
        <v>7.1954000006371643E-2</v>
      </c>
      <c r="O61">
        <f t="shared" ca="1" si="12"/>
        <v>6.840668239516072E-2</v>
      </c>
      <c r="P61">
        <f t="shared" si="8"/>
        <v>6.8401991221105893E-2</v>
      </c>
      <c r="Q61" s="2">
        <f t="shared" si="13"/>
        <v>35469.809000000001</v>
      </c>
    </row>
    <row r="62" spans="1:18" x14ac:dyDescent="0.2">
      <c r="A62" s="31" t="s">
        <v>59</v>
      </c>
      <c r="B62" s="31"/>
      <c r="C62" s="18">
        <v>50670.493000000002</v>
      </c>
      <c r="D62" s="18">
        <v>4.0000000000000001E-3</v>
      </c>
      <c r="E62" s="31">
        <f t="shared" si="9"/>
        <v>33274.088779229613</v>
      </c>
      <c r="F62">
        <f t="shared" si="10"/>
        <v>33274</v>
      </c>
      <c r="G62">
        <f t="shared" si="11"/>
        <v>6.7393999997875653E-2</v>
      </c>
      <c r="I62">
        <f t="shared" si="14"/>
        <v>6.7393999997875653E-2</v>
      </c>
      <c r="O62">
        <f t="shared" ca="1" si="12"/>
        <v>6.8505099250743148E-2</v>
      </c>
      <c r="P62">
        <f t="shared" si="8"/>
        <v>6.8273707354063629E-2</v>
      </c>
      <c r="Q62" s="2">
        <f t="shared" si="13"/>
        <v>35651.993000000002</v>
      </c>
    </row>
    <row r="63" spans="1:18" x14ac:dyDescent="0.2">
      <c r="A63" s="31" t="s">
        <v>17</v>
      </c>
      <c r="B63" s="31"/>
      <c r="C63" s="18">
        <v>50708.452100000002</v>
      </c>
      <c r="D63" s="18">
        <v>1.4E-3</v>
      </c>
      <c r="E63" s="31">
        <f t="shared" si="9"/>
        <v>33324.092928776648</v>
      </c>
      <c r="F63">
        <f t="shared" si="10"/>
        <v>33324</v>
      </c>
      <c r="G63">
        <f t="shared" si="11"/>
        <v>7.0544000001973473E-2</v>
      </c>
      <c r="K63">
        <f>G63</f>
        <v>7.0544000001973473E-2</v>
      </c>
      <c r="O63">
        <f t="shared" ca="1" si="12"/>
        <v>6.8525602762322821E-2</v>
      </c>
      <c r="P63">
        <f t="shared" si="8"/>
        <v>6.8245847617054892E-2</v>
      </c>
      <c r="Q63" s="2">
        <f t="shared" si="13"/>
        <v>35689.952100000002</v>
      </c>
      <c r="R63">
        <f>+(P63-G63)^2</f>
        <v>5.2815043843069613E-6</v>
      </c>
    </row>
    <row r="64" spans="1:18" x14ac:dyDescent="0.2">
      <c r="A64" s="18" t="s">
        <v>17</v>
      </c>
      <c r="B64" s="32"/>
      <c r="C64" s="18">
        <v>50708.452100000002</v>
      </c>
      <c r="D64" s="18">
        <v>1.4E-3</v>
      </c>
      <c r="E64" s="31">
        <f t="shared" si="9"/>
        <v>33324.092928776648</v>
      </c>
      <c r="F64">
        <f t="shared" si="10"/>
        <v>33324</v>
      </c>
      <c r="G64">
        <f t="shared" si="11"/>
        <v>7.0544000001973473E-2</v>
      </c>
      <c r="K64">
        <f>G64</f>
        <v>7.0544000001973473E-2</v>
      </c>
      <c r="O64">
        <f t="shared" ca="1" si="12"/>
        <v>6.8525602762322821E-2</v>
      </c>
      <c r="P64">
        <f t="shared" si="8"/>
        <v>6.8245847617054892E-2</v>
      </c>
      <c r="Q64" s="2">
        <f t="shared" si="13"/>
        <v>35689.952100000002</v>
      </c>
    </row>
    <row r="65" spans="1:34" x14ac:dyDescent="0.2">
      <c r="A65" s="31" t="s">
        <v>60</v>
      </c>
      <c r="B65" s="31"/>
      <c r="C65" s="18">
        <v>50762.347999999904</v>
      </c>
      <c r="D65" s="18">
        <v>7.0000000000000001E-3</v>
      </c>
      <c r="E65" s="31">
        <f t="shared" si="9"/>
        <v>33395.090888253231</v>
      </c>
      <c r="F65">
        <f t="shared" si="10"/>
        <v>33395</v>
      </c>
      <c r="G65">
        <f t="shared" si="11"/>
        <v>6.8994999899587128E-2</v>
      </c>
      <c r="I65">
        <f>G65</f>
        <v>6.8994999899587128E-2</v>
      </c>
      <c r="O65">
        <f t="shared" ca="1" si="12"/>
        <v>6.8554717748765953E-2</v>
      </c>
      <c r="P65">
        <f t="shared" si="8"/>
        <v>6.8205614955713409E-2</v>
      </c>
      <c r="Q65" s="2">
        <f t="shared" si="13"/>
        <v>35743.847999999904</v>
      </c>
    </row>
    <row r="66" spans="1:34" x14ac:dyDescent="0.2">
      <c r="A66" s="55" t="s">
        <v>260</v>
      </c>
      <c r="B66" s="56" t="s">
        <v>63</v>
      </c>
      <c r="C66" s="55">
        <v>50762.347999999998</v>
      </c>
      <c r="D66" s="55" t="s">
        <v>73</v>
      </c>
      <c r="E66" s="31">
        <f t="shared" si="9"/>
        <v>33395.090888253355</v>
      </c>
      <c r="F66">
        <f t="shared" si="10"/>
        <v>33395</v>
      </c>
      <c r="G66">
        <f t="shared" si="11"/>
        <v>6.8994999994174577E-2</v>
      </c>
      <c r="I66">
        <f>G66</f>
        <v>6.8994999994174577E-2</v>
      </c>
      <c r="O66">
        <f t="shared" ca="1" si="12"/>
        <v>6.8554717748765953E-2</v>
      </c>
      <c r="P66">
        <f t="shared" si="8"/>
        <v>6.8205614955713409E-2</v>
      </c>
      <c r="Q66" s="2">
        <f t="shared" si="13"/>
        <v>35743.847999999998</v>
      </c>
      <c r="AB66" t="s">
        <v>37</v>
      </c>
      <c r="AH66" t="s">
        <v>39</v>
      </c>
    </row>
    <row r="67" spans="1:34" x14ac:dyDescent="0.2">
      <c r="A67" s="31" t="s">
        <v>61</v>
      </c>
      <c r="B67" s="31"/>
      <c r="C67" s="18">
        <v>50863.317000000003</v>
      </c>
      <c r="D67" s="18">
        <v>5.0000000000000001E-3</v>
      </c>
      <c r="E67" s="31">
        <f t="shared" si="9"/>
        <v>33528.099020048241</v>
      </c>
      <c r="F67">
        <f t="shared" si="10"/>
        <v>33528</v>
      </c>
      <c r="G67">
        <f t="shared" si="11"/>
        <v>7.5168000003031921E-2</v>
      </c>
      <c r="I67">
        <f>G67</f>
        <v>7.5168000003031921E-2</v>
      </c>
      <c r="O67">
        <f t="shared" ca="1" si="12"/>
        <v>6.8609257089567874E-2</v>
      </c>
      <c r="P67">
        <f t="shared" si="8"/>
        <v>6.8128127766740446E-2</v>
      </c>
      <c r="Q67" s="2">
        <f t="shared" si="13"/>
        <v>35844.817000000003</v>
      </c>
    </row>
    <row r="68" spans="1:34" x14ac:dyDescent="0.2">
      <c r="A68" s="31" t="s">
        <v>62</v>
      </c>
      <c r="B68" s="31"/>
      <c r="C68" s="18">
        <v>51341.546000000002</v>
      </c>
      <c r="D68" s="18"/>
      <c r="E68" s="31">
        <f t="shared" si="9"/>
        <v>34158.077982503404</v>
      </c>
      <c r="F68">
        <f t="shared" si="10"/>
        <v>34158</v>
      </c>
      <c r="G68">
        <f t="shared" si="11"/>
        <v>5.9198000002652407E-2</v>
      </c>
      <c r="I68">
        <f>G68</f>
        <v>5.9198000002652407E-2</v>
      </c>
      <c r="O68">
        <f t="shared" ca="1" si="12"/>
        <v>6.8867601335471748E-2</v>
      </c>
      <c r="P68">
        <f t="shared" si="8"/>
        <v>6.7723492189283432E-2</v>
      </c>
      <c r="Q68" s="2">
        <f t="shared" si="13"/>
        <v>36323.046000000002</v>
      </c>
    </row>
    <row r="69" spans="1:34" x14ac:dyDescent="0.2">
      <c r="A69" s="31" t="s">
        <v>30</v>
      </c>
      <c r="B69" s="31"/>
      <c r="C69" s="18">
        <v>51423.538099999998</v>
      </c>
      <c r="D69" s="18">
        <v>2.0000000000000001E-4</v>
      </c>
      <c r="E69" s="31">
        <f t="shared" si="9"/>
        <v>34266.087530413541</v>
      </c>
      <c r="F69">
        <f t="shared" si="10"/>
        <v>34266</v>
      </c>
      <c r="G69">
        <f t="shared" si="11"/>
        <v>6.6445999997085892E-2</v>
      </c>
      <c r="J69">
        <f>G69</f>
        <v>6.6445999997085892E-2</v>
      </c>
      <c r="O69">
        <f t="shared" ca="1" si="12"/>
        <v>6.8911888920483846E-2</v>
      </c>
      <c r="P69">
        <f t="shared" si="8"/>
        <v>6.7647893065028247E-2</v>
      </c>
      <c r="Q69" s="2">
        <f t="shared" si="13"/>
        <v>36405.038099999998</v>
      </c>
      <c r="R69">
        <f>+(P69-G69)^2</f>
        <v>1.4445469467678878E-6</v>
      </c>
    </row>
    <row r="70" spans="1:34" x14ac:dyDescent="0.2">
      <c r="A70" s="55" t="s">
        <v>277</v>
      </c>
      <c r="B70" s="56" t="s">
        <v>63</v>
      </c>
      <c r="C70" s="55">
        <v>51448.6</v>
      </c>
      <c r="D70" s="55" t="s">
        <v>73</v>
      </c>
      <c r="E70" s="31">
        <f t="shared" si="9"/>
        <v>34299.101985327725</v>
      </c>
      <c r="F70">
        <f t="shared" si="10"/>
        <v>34299</v>
      </c>
      <c r="G70">
        <f t="shared" si="11"/>
        <v>7.7419000001100358E-2</v>
      </c>
      <c r="I70">
        <f>G70</f>
        <v>7.7419000001100358E-2</v>
      </c>
      <c r="O70">
        <f t="shared" ca="1" si="12"/>
        <v>6.8925421238126422E-2</v>
      </c>
      <c r="P70">
        <f t="shared" si="8"/>
        <v>6.7624429457948818E-2</v>
      </c>
      <c r="Q70" s="2">
        <f t="shared" si="13"/>
        <v>36430.1</v>
      </c>
      <c r="AB70" t="s">
        <v>37</v>
      </c>
      <c r="AH70" t="s">
        <v>39</v>
      </c>
    </row>
    <row r="71" spans="1:34" x14ac:dyDescent="0.2">
      <c r="A71" s="55" t="s">
        <v>280</v>
      </c>
      <c r="B71" s="56" t="s">
        <v>63</v>
      </c>
      <c r="C71" s="55">
        <v>51672.538</v>
      </c>
      <c r="D71" s="55" t="s">
        <v>73</v>
      </c>
      <c r="E71" s="31">
        <f t="shared" si="9"/>
        <v>34594.099212376452</v>
      </c>
      <c r="F71">
        <f t="shared" si="10"/>
        <v>34594</v>
      </c>
      <c r="G71">
        <f t="shared" si="11"/>
        <v>7.5314000001526438E-2</v>
      </c>
      <c r="I71">
        <f>G71</f>
        <v>7.5314000001526438E-2</v>
      </c>
      <c r="O71">
        <f t="shared" ca="1" si="12"/>
        <v>6.904639195644649E-2</v>
      </c>
      <c r="P71">
        <f t="shared" si="8"/>
        <v>6.7407112189658641E-2</v>
      </c>
      <c r="Q71" s="2">
        <f t="shared" si="13"/>
        <v>36654.038</v>
      </c>
      <c r="AB71" t="s">
        <v>40</v>
      </c>
      <c r="AC71">
        <v>6</v>
      </c>
      <c r="AE71" t="s">
        <v>41</v>
      </c>
      <c r="AF71" t="s">
        <v>39</v>
      </c>
      <c r="AH71" t="s">
        <v>43</v>
      </c>
    </row>
    <row r="72" spans="1:34" x14ac:dyDescent="0.2">
      <c r="A72" s="33" t="s">
        <v>21</v>
      </c>
      <c r="B72" s="31"/>
      <c r="C72" s="18">
        <v>51913.9283</v>
      </c>
      <c r="D72" s="18">
        <v>1E-4</v>
      </c>
      <c r="E72" s="31">
        <f t="shared" si="9"/>
        <v>34912.086642542214</v>
      </c>
      <c r="F72">
        <f t="shared" si="10"/>
        <v>34912</v>
      </c>
      <c r="G72">
        <f t="shared" si="11"/>
        <v>6.5772000001743436E-2</v>
      </c>
      <c r="K72">
        <f>G72</f>
        <v>6.5772000001743436E-2</v>
      </c>
      <c r="O72">
        <f t="shared" ca="1" si="12"/>
        <v>6.9176794290093213E-2</v>
      </c>
      <c r="P72">
        <f t="shared" ref="P72:P98" si="15">+D$11+D$12*F72+D$13*F72^2</f>
        <v>6.7157607280532952E-2</v>
      </c>
      <c r="Q72" s="2">
        <f t="shared" si="13"/>
        <v>36895.4283</v>
      </c>
      <c r="R72">
        <f>+(P72-G72)^2</f>
        <v>1.9199075310344881E-6</v>
      </c>
    </row>
    <row r="73" spans="1:34" x14ac:dyDescent="0.2">
      <c r="A73" s="33" t="s">
        <v>21</v>
      </c>
      <c r="B73" s="31"/>
      <c r="C73" s="18">
        <v>51946.952400000002</v>
      </c>
      <c r="D73" s="18">
        <v>1E-3</v>
      </c>
      <c r="E73" s="31">
        <f t="shared" si="9"/>
        <v>34955.589835058803</v>
      </c>
      <c r="F73">
        <f t="shared" si="10"/>
        <v>34955.5</v>
      </c>
      <c r="G73">
        <f t="shared" si="11"/>
        <v>6.8195500003639609E-2</v>
      </c>
      <c r="K73">
        <f>G73</f>
        <v>6.8195500003639609E-2</v>
      </c>
      <c r="O73">
        <f t="shared" ca="1" si="12"/>
        <v>6.9194632345167525E-2</v>
      </c>
      <c r="P73">
        <f t="shared" si="15"/>
        <v>6.7122247143444363E-2</v>
      </c>
      <c r="Q73" s="2">
        <f t="shared" si="13"/>
        <v>36928.452400000002</v>
      </c>
      <c r="R73">
        <f>+(P73-G73)^2</f>
        <v>1.1518717019172743E-6</v>
      </c>
    </row>
    <row r="74" spans="1:34" x14ac:dyDescent="0.2">
      <c r="A74" s="55" t="s">
        <v>293</v>
      </c>
      <c r="B74" s="56" t="s">
        <v>63</v>
      </c>
      <c r="C74" s="55">
        <v>52041.459499999997</v>
      </c>
      <c r="D74" s="55" t="s">
        <v>73</v>
      </c>
      <c r="E74" s="31">
        <f t="shared" si="9"/>
        <v>35080.085599227525</v>
      </c>
      <c r="F74">
        <f t="shared" si="10"/>
        <v>35080</v>
      </c>
      <c r="G74">
        <f t="shared" si="11"/>
        <v>6.4979999995557591E-2</v>
      </c>
      <c r="K74">
        <f>G74</f>
        <v>6.4979999995557591E-2</v>
      </c>
      <c r="O74">
        <f t="shared" ca="1" si="12"/>
        <v>6.9245686089000918E-2</v>
      </c>
      <c r="P74">
        <f t="shared" si="15"/>
        <v>6.7019408316008902E-2</v>
      </c>
      <c r="Q74" s="2">
        <f t="shared" si="13"/>
        <v>37022.959499999997</v>
      </c>
      <c r="AB74" t="s">
        <v>40</v>
      </c>
      <c r="AC74">
        <v>8</v>
      </c>
      <c r="AE74" t="s">
        <v>41</v>
      </c>
      <c r="AF74" t="s">
        <v>39</v>
      </c>
      <c r="AH74" t="s">
        <v>43</v>
      </c>
    </row>
    <row r="75" spans="1:34" x14ac:dyDescent="0.2">
      <c r="A75" s="55" t="s">
        <v>297</v>
      </c>
      <c r="B75" s="56" t="s">
        <v>63</v>
      </c>
      <c r="C75" s="55">
        <v>52215.294000000002</v>
      </c>
      <c r="D75" s="55" t="s">
        <v>73</v>
      </c>
      <c r="E75" s="31">
        <f t="shared" si="9"/>
        <v>35309.08065797326</v>
      </c>
      <c r="F75">
        <f t="shared" si="10"/>
        <v>35309</v>
      </c>
      <c r="G75">
        <f t="shared" si="11"/>
        <v>6.1229000006278511E-2</v>
      </c>
      <c r="I75">
        <f>G75</f>
        <v>6.1229000006278511E-2</v>
      </c>
      <c r="O75">
        <f t="shared" ca="1" si="12"/>
        <v>6.9339592172035808E-2</v>
      </c>
      <c r="P75">
        <f t="shared" si="15"/>
        <v>6.6823920372239998E-2</v>
      </c>
      <c r="Q75" s="2">
        <f t="shared" si="13"/>
        <v>37196.794000000002</v>
      </c>
      <c r="AB75" t="s">
        <v>40</v>
      </c>
      <c r="AH75" t="s">
        <v>39</v>
      </c>
    </row>
    <row r="76" spans="1:34" x14ac:dyDescent="0.2">
      <c r="A76" s="18" t="s">
        <v>72</v>
      </c>
      <c r="B76" s="32" t="s">
        <v>63</v>
      </c>
      <c r="C76" s="18">
        <v>52230.4804</v>
      </c>
      <c r="D76" s="18" t="s">
        <v>73</v>
      </c>
      <c r="E76" s="31">
        <f t="shared" si="9"/>
        <v>35329.085953585673</v>
      </c>
      <c r="F76">
        <f t="shared" si="10"/>
        <v>35329</v>
      </c>
      <c r="G76">
        <f t="shared" si="11"/>
        <v>6.5248999999312218E-2</v>
      </c>
      <c r="K76">
        <f>G76</f>
        <v>6.5248999999312218E-2</v>
      </c>
      <c r="O76">
        <f t="shared" ca="1" si="12"/>
        <v>6.9347793576667677E-2</v>
      </c>
      <c r="P76">
        <f t="shared" si="15"/>
        <v>6.6806457742602424E-2</v>
      </c>
      <c r="Q76" s="2">
        <f t="shared" si="13"/>
        <v>37211.9804</v>
      </c>
    </row>
    <row r="77" spans="1:34" x14ac:dyDescent="0.2">
      <c r="A77" s="31" t="s">
        <v>36</v>
      </c>
      <c r="B77" s="32" t="s">
        <v>63</v>
      </c>
      <c r="C77" s="18">
        <v>52366.370999999999</v>
      </c>
      <c r="D77" s="18">
        <v>5.0000000000000001E-3</v>
      </c>
      <c r="E77" s="31">
        <f t="shared" si="9"/>
        <v>35508.096885995474</v>
      </c>
      <c r="F77">
        <f t="shared" si="10"/>
        <v>35508</v>
      </c>
      <c r="G77">
        <f t="shared" si="11"/>
        <v>7.3548000000300817E-2</v>
      </c>
      <c r="I77">
        <f>G77</f>
        <v>7.3548000000300817E-2</v>
      </c>
      <c r="O77">
        <f t="shared" ca="1" si="12"/>
        <v>6.9421196148122907E-2</v>
      </c>
      <c r="P77">
        <f t="shared" si="15"/>
        <v>6.6647381568069805E-2</v>
      </c>
      <c r="Q77" s="2">
        <f t="shared" si="13"/>
        <v>37347.870999999999</v>
      </c>
    </row>
    <row r="78" spans="1:34" x14ac:dyDescent="0.2">
      <c r="A78" s="34" t="s">
        <v>78</v>
      </c>
      <c r="B78" s="35" t="s">
        <v>63</v>
      </c>
      <c r="C78" s="34">
        <v>52532.614999999998</v>
      </c>
      <c r="D78" s="34">
        <v>6.0000000000000001E-3</v>
      </c>
      <c r="E78" s="31">
        <f t="shared" si="9"/>
        <v>35727.092853689603</v>
      </c>
      <c r="F78">
        <f t="shared" si="10"/>
        <v>35727</v>
      </c>
      <c r="G78">
        <f t="shared" si="11"/>
        <v>7.048699999722885E-2</v>
      </c>
      <c r="I78">
        <f>G78</f>
        <v>7.048699999722885E-2</v>
      </c>
      <c r="O78">
        <f t="shared" ca="1" si="12"/>
        <v>6.9511001528841876E-2</v>
      </c>
      <c r="P78">
        <f t="shared" si="15"/>
        <v>6.6445941388038193E-2</v>
      </c>
      <c r="Q78" s="2">
        <f t="shared" si="13"/>
        <v>37514.114999999998</v>
      </c>
    </row>
    <row r="79" spans="1:34" x14ac:dyDescent="0.2">
      <c r="A79" s="36" t="s">
        <v>88</v>
      </c>
      <c r="B79" s="32" t="s">
        <v>63</v>
      </c>
      <c r="C79" s="18">
        <v>52585.7598</v>
      </c>
      <c r="D79" s="18">
        <v>2.9999999999999997E-4</v>
      </c>
      <c r="E79" s="31">
        <f t="shared" si="9"/>
        <v>35797.1013767275</v>
      </c>
      <c r="F79">
        <f t="shared" si="10"/>
        <v>35797</v>
      </c>
      <c r="G79">
        <f t="shared" si="11"/>
        <v>7.6956999997491948E-2</v>
      </c>
      <c r="K79">
        <f>G79</f>
        <v>7.6956999997491948E-2</v>
      </c>
      <c r="O79">
        <f t="shared" ca="1" si="12"/>
        <v>6.9539706445053417E-2</v>
      </c>
      <c r="P79">
        <f t="shared" si="15"/>
        <v>6.6379972086108505E-2</v>
      </c>
      <c r="Q79" s="2">
        <f t="shared" si="13"/>
        <v>37567.2598</v>
      </c>
    </row>
    <row r="80" spans="1:34" x14ac:dyDescent="0.2">
      <c r="A80" s="36" t="s">
        <v>64</v>
      </c>
      <c r="B80" s="32" t="s">
        <v>63</v>
      </c>
      <c r="C80" s="18">
        <v>52964.56</v>
      </c>
      <c r="D80" s="18">
        <v>5.0000000000000001E-3</v>
      </c>
      <c r="E80" s="31">
        <f t="shared" si="9"/>
        <v>36296.101138293205</v>
      </c>
      <c r="F80">
        <f t="shared" si="10"/>
        <v>36296</v>
      </c>
      <c r="G80">
        <f t="shared" si="11"/>
        <v>7.6776000001700595E-2</v>
      </c>
      <c r="K80">
        <f>G80</f>
        <v>7.6776000001700595E-2</v>
      </c>
      <c r="O80">
        <f t="shared" ca="1" si="12"/>
        <v>6.9744331490618552E-2</v>
      </c>
      <c r="P80">
        <f t="shared" si="15"/>
        <v>6.5887501186643369E-2</v>
      </c>
      <c r="Q80" s="2">
        <f t="shared" si="13"/>
        <v>37946.06</v>
      </c>
    </row>
    <row r="81" spans="1:34" x14ac:dyDescent="0.2">
      <c r="A81" s="37" t="s">
        <v>65</v>
      </c>
      <c r="B81" s="38"/>
      <c r="C81" s="18">
        <v>53251.496700000003</v>
      </c>
      <c r="D81" s="18">
        <v>1E-4</v>
      </c>
      <c r="E81" s="31">
        <f t="shared" si="9"/>
        <v>36674.087593644741</v>
      </c>
      <c r="F81">
        <f t="shared" si="10"/>
        <v>36674</v>
      </c>
      <c r="G81">
        <f t="shared" si="11"/>
        <v>6.6493999998783693E-2</v>
      </c>
      <c r="J81">
        <f>G81</f>
        <v>6.6493999998783693E-2</v>
      </c>
      <c r="O81">
        <f t="shared" ca="1" si="12"/>
        <v>6.9899338038160869E-2</v>
      </c>
      <c r="P81">
        <f t="shared" si="15"/>
        <v>6.5488522591922504E-2</v>
      </c>
      <c r="Q81" s="2">
        <f t="shared" si="13"/>
        <v>38232.996700000003</v>
      </c>
    </row>
    <row r="82" spans="1:34" x14ac:dyDescent="0.2">
      <c r="A82" s="34" t="s">
        <v>77</v>
      </c>
      <c r="B82" s="35" t="s">
        <v>63</v>
      </c>
      <c r="C82" s="34">
        <v>53257.569000000003</v>
      </c>
      <c r="D82" s="34">
        <v>3.0000000000000001E-3</v>
      </c>
      <c r="E82" s="31">
        <f t="shared" si="9"/>
        <v>36682.086734754368</v>
      </c>
      <c r="F82">
        <f t="shared" si="10"/>
        <v>36682</v>
      </c>
      <c r="G82">
        <f t="shared" si="11"/>
        <v>6.5842000003613066E-2</v>
      </c>
      <c r="I82">
        <f>G82</f>
        <v>6.5842000003613066E-2</v>
      </c>
      <c r="O82">
        <f t="shared" ca="1" si="12"/>
        <v>6.9902618600013622E-2</v>
      </c>
      <c r="P82">
        <f t="shared" si="15"/>
        <v>6.5479837112218081E-2</v>
      </c>
      <c r="Q82" s="2">
        <f t="shared" si="13"/>
        <v>38239.069000000003</v>
      </c>
    </row>
    <row r="83" spans="1:34" x14ac:dyDescent="0.2">
      <c r="A83" s="34" t="s">
        <v>77</v>
      </c>
      <c r="B83" s="35" t="s">
        <v>63</v>
      </c>
      <c r="C83" s="34">
        <v>53579.447</v>
      </c>
      <c r="D83" s="34">
        <v>5.0000000000000001E-3</v>
      </c>
      <c r="E83" s="31">
        <f t="shared" si="9"/>
        <v>37106.101941856286</v>
      </c>
      <c r="F83">
        <f t="shared" si="10"/>
        <v>37106</v>
      </c>
      <c r="G83">
        <f t="shared" si="11"/>
        <v>7.7386000004480593E-2</v>
      </c>
      <c r="I83">
        <f>G83</f>
        <v>7.7386000004480593E-2</v>
      </c>
      <c r="O83">
        <f t="shared" ca="1" si="12"/>
        <v>7.0076488378209234E-2</v>
      </c>
      <c r="P83">
        <f t="shared" si="15"/>
        <v>6.5005182553945953E-2</v>
      </c>
      <c r="Q83" s="2">
        <f t="shared" si="13"/>
        <v>38560.947</v>
      </c>
    </row>
    <row r="84" spans="1:34" x14ac:dyDescent="0.2">
      <c r="A84" s="36" t="s">
        <v>70</v>
      </c>
      <c r="B84" s="38" t="s">
        <v>63</v>
      </c>
      <c r="C84" s="18">
        <v>54000.449800000002</v>
      </c>
      <c r="D84" s="18" t="s">
        <v>71</v>
      </c>
      <c r="E84" s="31">
        <f t="shared" si="9"/>
        <v>37660.695885625311</v>
      </c>
      <c r="F84">
        <f t="shared" si="10"/>
        <v>37660.5</v>
      </c>
      <c r="O84">
        <f t="shared" ca="1" si="12"/>
        <v>7.0303872321627811E-2</v>
      </c>
      <c r="P84">
        <f t="shared" si="15"/>
        <v>6.4342006589634973E-2</v>
      </c>
      <c r="Q84" s="2">
        <f t="shared" si="13"/>
        <v>38981.949800000002</v>
      </c>
      <c r="U84">
        <f>+C84-(C$7+F84*C$8)</f>
        <v>0.14870050000172341</v>
      </c>
    </row>
    <row r="85" spans="1:34" x14ac:dyDescent="0.2">
      <c r="A85" s="55" t="s">
        <v>333</v>
      </c>
      <c r="B85" s="56" t="s">
        <v>63</v>
      </c>
      <c r="C85" s="55">
        <v>54017.449800000002</v>
      </c>
      <c r="D85" s="55" t="s">
        <v>73</v>
      </c>
      <c r="E85" s="31">
        <f t="shared" ref="E85:E98" si="16">+(C85-C$7)/C$8</f>
        <v>37683.090266479965</v>
      </c>
      <c r="F85">
        <f t="shared" ref="F85:F99" si="17">ROUND(2*E85,0)/2</f>
        <v>37683</v>
      </c>
      <c r="G85">
        <f t="shared" ref="G85:G98" si="18">+C85-(C$7+F85*C$8)</f>
        <v>6.8523000001732726E-2</v>
      </c>
      <c r="K85">
        <f t="shared" ref="K85:K90" si="19">G85</f>
        <v>6.8523000001732726E-2</v>
      </c>
      <c r="O85">
        <f t="shared" ref="O85:O98" ca="1" si="20">+C$12*$F85+C$11</f>
        <v>7.0313098901838664E-2</v>
      </c>
      <c r="P85">
        <f t="shared" si="15"/>
        <v>6.4314081574954329E-2</v>
      </c>
      <c r="Q85" s="2">
        <f t="shared" ref="Q85:Q98" si="21">C85-15018.5</f>
        <v>38998.949800000002</v>
      </c>
      <c r="AB85" t="s">
        <v>40</v>
      </c>
      <c r="AH85" t="s">
        <v>39</v>
      </c>
    </row>
    <row r="86" spans="1:34" x14ac:dyDescent="0.2">
      <c r="A86" s="33" t="s">
        <v>69</v>
      </c>
      <c r="B86" s="38" t="s">
        <v>63</v>
      </c>
      <c r="C86" s="39">
        <v>54031.873</v>
      </c>
      <c r="D86" s="39">
        <v>1E-4</v>
      </c>
      <c r="E86" s="31">
        <f t="shared" si="16"/>
        <v>37702.090186123649</v>
      </c>
      <c r="F86">
        <f t="shared" si="17"/>
        <v>37702</v>
      </c>
      <c r="G86">
        <f t="shared" si="18"/>
        <v>6.8462000002909917E-2</v>
      </c>
      <c r="K86">
        <f t="shared" si="19"/>
        <v>6.8462000002909917E-2</v>
      </c>
      <c r="O86">
        <f t="shared" ca="1" si="20"/>
        <v>7.0320890236238942E-2</v>
      </c>
      <c r="P86">
        <f t="shared" si="15"/>
        <v>6.4290438789040089E-2</v>
      </c>
      <c r="Q86" s="2">
        <f t="shared" si="21"/>
        <v>39013.373</v>
      </c>
    </row>
    <row r="87" spans="1:34" x14ac:dyDescent="0.2">
      <c r="A87" s="34" t="s">
        <v>75</v>
      </c>
      <c r="B87" s="35" t="s">
        <v>63</v>
      </c>
      <c r="C87" s="34">
        <v>54843.370499999997</v>
      </c>
      <c r="D87" s="34">
        <v>3.7000000000000002E-3</v>
      </c>
      <c r="E87" s="31">
        <f t="shared" si="16"/>
        <v>38771.089249511599</v>
      </c>
      <c r="F87">
        <f t="shared" si="17"/>
        <v>38771</v>
      </c>
      <c r="G87">
        <f t="shared" si="18"/>
        <v>6.7751000002317596E-2</v>
      </c>
      <c r="K87">
        <f t="shared" si="19"/>
        <v>6.7751000002317596E-2</v>
      </c>
      <c r="O87">
        <f t="shared" ca="1" si="20"/>
        <v>7.075925531381233E-2</v>
      </c>
      <c r="P87">
        <f t="shared" si="15"/>
        <v>6.2869266245033931E-2</v>
      </c>
      <c r="Q87" s="2">
        <f t="shared" si="21"/>
        <v>39824.870499999997</v>
      </c>
    </row>
    <row r="88" spans="1:34" x14ac:dyDescent="0.2">
      <c r="A88" s="34" t="s">
        <v>75</v>
      </c>
      <c r="B88" s="35" t="s">
        <v>63</v>
      </c>
      <c r="C88" s="34">
        <v>54843.371899999998</v>
      </c>
      <c r="D88" s="34">
        <v>2.2000000000000001E-3</v>
      </c>
      <c r="E88" s="31">
        <f t="shared" si="16"/>
        <v>38771.091093754731</v>
      </c>
      <c r="F88">
        <f t="shared" si="17"/>
        <v>38771</v>
      </c>
      <c r="G88">
        <f t="shared" si="18"/>
        <v>6.915100000333041E-2</v>
      </c>
      <c r="K88">
        <f t="shared" si="19"/>
        <v>6.915100000333041E-2</v>
      </c>
      <c r="O88">
        <f t="shared" ca="1" si="20"/>
        <v>7.075925531381233E-2</v>
      </c>
      <c r="P88">
        <f t="shared" si="15"/>
        <v>6.2869266245033931E-2</v>
      </c>
      <c r="Q88" s="2">
        <f t="shared" si="21"/>
        <v>39824.871899999998</v>
      </c>
    </row>
    <row r="89" spans="1:34" x14ac:dyDescent="0.2">
      <c r="A89" s="55" t="s">
        <v>350</v>
      </c>
      <c r="B89" s="56" t="s">
        <v>63</v>
      </c>
      <c r="C89" s="55">
        <v>55060.4764</v>
      </c>
      <c r="D89" s="55" t="s">
        <v>73</v>
      </c>
      <c r="E89" s="31">
        <f t="shared" si="16"/>
        <v>39057.08643835815</v>
      </c>
      <c r="F89">
        <f t="shared" si="17"/>
        <v>39057</v>
      </c>
      <c r="G89">
        <f t="shared" si="18"/>
        <v>6.5617000000202097E-2</v>
      </c>
      <c r="K89">
        <f t="shared" si="19"/>
        <v>6.5617000000202097E-2</v>
      </c>
      <c r="O89">
        <f t="shared" ca="1" si="20"/>
        <v>7.0876535400048069E-2</v>
      </c>
      <c r="P89">
        <f t="shared" si="15"/>
        <v>6.2458740403732393E-2</v>
      </c>
      <c r="Q89" s="2">
        <f t="shared" si="21"/>
        <v>40041.9764</v>
      </c>
    </row>
    <row r="90" spans="1:34" x14ac:dyDescent="0.2">
      <c r="A90" s="55" t="s">
        <v>350</v>
      </c>
      <c r="B90" s="56" t="s">
        <v>63</v>
      </c>
      <c r="C90" s="55">
        <v>55073.381800000003</v>
      </c>
      <c r="D90" s="55" t="s">
        <v>73</v>
      </c>
      <c r="E90" s="31">
        <f t="shared" si="16"/>
        <v>39074.086934986481</v>
      </c>
      <c r="F90">
        <f t="shared" si="17"/>
        <v>39074</v>
      </c>
      <c r="G90">
        <f t="shared" si="18"/>
        <v>6.5994000004138798E-2</v>
      </c>
      <c r="K90">
        <f t="shared" si="19"/>
        <v>6.5994000004138798E-2</v>
      </c>
      <c r="O90">
        <f t="shared" ca="1" si="20"/>
        <v>7.0883506593985152E-2</v>
      </c>
      <c r="P90">
        <f t="shared" si="15"/>
        <v>6.2433935698714957E-2</v>
      </c>
      <c r="Q90" s="2">
        <f t="shared" si="21"/>
        <v>40054.881800000003</v>
      </c>
    </row>
    <row r="91" spans="1:34" x14ac:dyDescent="0.2">
      <c r="A91" s="36" t="s">
        <v>90</v>
      </c>
      <c r="B91" s="36"/>
      <c r="C91" s="18">
        <v>55473.437400000003</v>
      </c>
      <c r="D91" s="18">
        <v>2.3E-3</v>
      </c>
      <c r="E91" s="31">
        <f t="shared" si="16"/>
        <v>39601.086786129716</v>
      </c>
      <c r="F91">
        <f t="shared" si="17"/>
        <v>39601</v>
      </c>
      <c r="G91">
        <f t="shared" si="18"/>
        <v>6.5881000002264045E-2</v>
      </c>
      <c r="J91">
        <f>G91</f>
        <v>6.5881000002264045E-2</v>
      </c>
      <c r="O91">
        <f t="shared" ca="1" si="20"/>
        <v>7.1099613606034895E-2</v>
      </c>
      <c r="P91">
        <f t="shared" si="15"/>
        <v>6.1642570221242102E-2</v>
      </c>
      <c r="Q91" s="2">
        <f t="shared" si="21"/>
        <v>40454.937400000003</v>
      </c>
    </row>
    <row r="92" spans="1:34" x14ac:dyDescent="0.2">
      <c r="A92" s="55" t="s">
        <v>364</v>
      </c>
      <c r="B92" s="56" t="s">
        <v>63</v>
      </c>
      <c r="C92" s="55">
        <v>55804.4133</v>
      </c>
      <c r="D92" s="55" t="s">
        <v>94</v>
      </c>
      <c r="E92" s="31">
        <f t="shared" si="16"/>
        <v>40037.086807206775</v>
      </c>
      <c r="F92">
        <f t="shared" si="17"/>
        <v>40037</v>
      </c>
      <c r="G92">
        <f t="shared" si="18"/>
        <v>6.589700000040466E-2</v>
      </c>
      <c r="K92">
        <f>G92</f>
        <v>6.589700000040466E-2</v>
      </c>
      <c r="O92">
        <f t="shared" ca="1" si="20"/>
        <v>7.1278404227009637E-2</v>
      </c>
      <c r="P92">
        <f t="shared" si="15"/>
        <v>6.0955019604438082E-2</v>
      </c>
      <c r="Q92" s="2">
        <f t="shared" si="21"/>
        <v>40785.9133</v>
      </c>
    </row>
    <row r="93" spans="1:34" x14ac:dyDescent="0.2">
      <c r="A93" s="34" t="s">
        <v>76</v>
      </c>
      <c r="B93" s="35" t="s">
        <v>63</v>
      </c>
      <c r="C93" s="34">
        <v>55894.750999999997</v>
      </c>
      <c r="D93" s="34">
        <v>6.9999999999999999E-4</v>
      </c>
      <c r="E93" s="31">
        <f t="shared" si="16"/>
        <v>40156.090151873417</v>
      </c>
      <c r="F93">
        <f t="shared" si="17"/>
        <v>40156</v>
      </c>
      <c r="G93">
        <f t="shared" si="18"/>
        <v>6.8435999994107988E-2</v>
      </c>
      <c r="K93">
        <f>G93</f>
        <v>6.8435999994107988E-2</v>
      </c>
      <c r="O93">
        <f t="shared" ca="1" si="20"/>
        <v>7.132720258456926E-2</v>
      </c>
      <c r="P93">
        <f t="shared" si="15"/>
        <v>6.0762197578769939E-2</v>
      </c>
      <c r="Q93" s="2">
        <f t="shared" si="21"/>
        <v>40876.250999999997</v>
      </c>
    </row>
    <row r="94" spans="1:34" x14ac:dyDescent="0.2">
      <c r="A94" s="40" t="s">
        <v>79</v>
      </c>
      <c r="B94" s="38" t="s">
        <v>63</v>
      </c>
      <c r="C94" s="41">
        <v>55940.295899999997</v>
      </c>
      <c r="D94" s="41">
        <v>2.0000000000000001E-4</v>
      </c>
      <c r="E94" s="31">
        <f t="shared" si="16"/>
        <v>40216.08720108441</v>
      </c>
      <c r="F94">
        <f t="shared" si="17"/>
        <v>40216</v>
      </c>
      <c r="G94">
        <f t="shared" si="18"/>
        <v>6.6195999999763444E-2</v>
      </c>
      <c r="K94">
        <f>G94</f>
        <v>6.6195999999763444E-2</v>
      </c>
      <c r="O94">
        <f t="shared" ca="1" si="20"/>
        <v>7.1351806798464867E-2</v>
      </c>
      <c r="P94">
        <f t="shared" si="15"/>
        <v>6.066413649811836E-2</v>
      </c>
      <c r="Q94" s="2">
        <f t="shared" si="21"/>
        <v>40921.795899999997</v>
      </c>
    </row>
    <row r="95" spans="1:34" x14ac:dyDescent="0.2">
      <c r="A95" s="40" t="s">
        <v>89</v>
      </c>
      <c r="B95" s="38" t="s">
        <v>63</v>
      </c>
      <c r="C95" s="18">
        <v>56274.313699999999</v>
      </c>
      <c r="D95" s="41">
        <v>5.0000000000000001E-4</v>
      </c>
      <c r="E95" s="31">
        <f t="shared" si="16"/>
        <v>40656.094367286285</v>
      </c>
      <c r="F95">
        <f t="shared" si="17"/>
        <v>40656</v>
      </c>
      <c r="G95">
        <f t="shared" si="18"/>
        <v>7.163600000058068E-2</v>
      </c>
      <c r="J95">
        <f>G95</f>
        <v>7.163600000058068E-2</v>
      </c>
      <c r="O95">
        <f t="shared" ca="1" si="20"/>
        <v>7.1532237700365986E-2</v>
      </c>
      <c r="P95">
        <f t="shared" si="15"/>
        <v>5.9927817430640046E-2</v>
      </c>
      <c r="Q95" s="2">
        <f t="shared" si="21"/>
        <v>41255.813699999999</v>
      </c>
    </row>
    <row r="96" spans="1:34" x14ac:dyDescent="0.2">
      <c r="A96" s="40" t="s">
        <v>89</v>
      </c>
      <c r="B96" s="38" t="s">
        <v>63</v>
      </c>
      <c r="C96" s="18">
        <v>56567.3344</v>
      </c>
      <c r="D96" s="41">
        <v>8.0000000000000004E-4</v>
      </c>
      <c r="E96" s="31">
        <f t="shared" si="16"/>
        <v>41042.095376350742</v>
      </c>
      <c r="F96">
        <f t="shared" si="17"/>
        <v>41042</v>
      </c>
      <c r="G96">
        <f t="shared" si="18"/>
        <v>7.2401999997964595E-2</v>
      </c>
      <c r="J96">
        <f>G96</f>
        <v>7.2401999997964595E-2</v>
      </c>
      <c r="O96">
        <f t="shared" ca="1" si="20"/>
        <v>7.1690524809761055E-2</v>
      </c>
      <c r="P96">
        <f t="shared" si="15"/>
        <v>5.9256931129076845E-2</v>
      </c>
      <c r="Q96" s="2">
        <f t="shared" si="21"/>
        <v>41548.8344</v>
      </c>
    </row>
    <row r="97" spans="1:17" x14ac:dyDescent="0.2">
      <c r="A97" s="41" t="s">
        <v>91</v>
      </c>
      <c r="B97" s="32"/>
      <c r="C97" s="41">
        <v>56949.550499999998</v>
      </c>
      <c r="D97" s="41">
        <v>2.9999999999999997E-4</v>
      </c>
      <c r="E97" s="31">
        <f t="shared" si="16"/>
        <v>41545.594959420065</v>
      </c>
      <c r="F97">
        <f t="shared" si="17"/>
        <v>41545.5</v>
      </c>
      <c r="G97">
        <f t="shared" si="18"/>
        <v>7.2085499996319413E-2</v>
      </c>
      <c r="J97">
        <f>G97</f>
        <v>7.2085499996319413E-2</v>
      </c>
      <c r="O97">
        <f t="shared" ca="1" si="20"/>
        <v>7.1896995171368355E-2</v>
      </c>
      <c r="P97">
        <f t="shared" si="15"/>
        <v>5.8346800381210734E-2</v>
      </c>
      <c r="Q97" s="2">
        <f t="shared" si="21"/>
        <v>41931.050499999998</v>
      </c>
    </row>
    <row r="98" spans="1:17" x14ac:dyDescent="0.2">
      <c r="A98" s="59" t="s">
        <v>401</v>
      </c>
      <c r="B98" s="60"/>
      <c r="C98" s="59">
        <v>57260.408199999998</v>
      </c>
      <c r="D98" s="59">
        <v>8.0000000000000004E-4</v>
      </c>
      <c r="E98" s="31">
        <f t="shared" si="16"/>
        <v>41955.092943267126</v>
      </c>
      <c r="F98">
        <f t="shared" si="17"/>
        <v>41955</v>
      </c>
      <c r="G98">
        <f t="shared" si="18"/>
        <v>7.0554999998421408E-2</v>
      </c>
      <c r="K98">
        <f>G98</f>
        <v>7.0554999998421408E-2</v>
      </c>
      <c r="O98">
        <f t="shared" ca="1" si="20"/>
        <v>7.2064918931205868E-2</v>
      </c>
      <c r="P98">
        <f t="shared" si="15"/>
        <v>5.7577347091039732E-2</v>
      </c>
      <c r="Q98" s="2">
        <f t="shared" si="21"/>
        <v>42241.908199999998</v>
      </c>
    </row>
    <row r="99" spans="1:17" x14ac:dyDescent="0.2">
      <c r="A99" s="61" t="s">
        <v>402</v>
      </c>
      <c r="B99" s="62" t="s">
        <v>63</v>
      </c>
      <c r="C99" s="63">
        <v>59068.639999999999</v>
      </c>
      <c r="D99" s="63">
        <v>8.0000000000000004E-4</v>
      </c>
      <c r="E99" s="31">
        <f>+(C99-C$7)/C$8</f>
        <v>44337.106566954586</v>
      </c>
      <c r="F99">
        <f t="shared" si="17"/>
        <v>44337</v>
      </c>
      <c r="G99">
        <f>+C99-(C$7+F99*C$8)</f>
        <v>8.0896999999822583E-2</v>
      </c>
      <c r="K99">
        <f>G99</f>
        <v>8.0896999999822583E-2</v>
      </c>
      <c r="O99">
        <f ca="1">+C$12*$F99+C$11</f>
        <v>7.3041706222861477E-2</v>
      </c>
      <c r="P99">
        <f>+D$11+D$12*F99+D$13*F99^2</f>
        <v>5.2581559068642675E-2</v>
      </c>
      <c r="Q99" s="2">
        <f>C99-15018.5</f>
        <v>44050.14</v>
      </c>
    </row>
    <row r="100" spans="1:17" x14ac:dyDescent="0.2">
      <c r="A100" s="64" t="s">
        <v>403</v>
      </c>
      <c r="B100" s="65" t="s">
        <v>63</v>
      </c>
      <c r="C100" s="66">
        <v>59537.015800000168</v>
      </c>
      <c r="D100" s="67"/>
      <c r="E100" s="31">
        <f>+(C100-C$7)/C$8</f>
        <v>44954.105746266621</v>
      </c>
      <c r="F100">
        <f t="shared" ref="F100" si="22">ROUND(2*E100,0)/2</f>
        <v>44954</v>
      </c>
      <c r="G100">
        <f>+C100-(C$7+F100*C$8)</f>
        <v>8.0274000167264603E-2</v>
      </c>
      <c r="K100">
        <f>G100</f>
        <v>8.0274000167264603E-2</v>
      </c>
      <c r="O100">
        <f ca="1">+C$12*$F100+C$11</f>
        <v>7.3294719555754631E-2</v>
      </c>
      <c r="P100">
        <f>+D$11+D$12*F100+D$13*F100^2</f>
        <v>5.1142815983299422E-2</v>
      </c>
      <c r="Q100" s="2">
        <f>C100-15018.5</f>
        <v>44518.515800000168</v>
      </c>
    </row>
    <row r="101" spans="1:17" x14ac:dyDescent="0.2">
      <c r="A101" s="31"/>
      <c r="B101" s="32"/>
      <c r="C101" s="18"/>
      <c r="D101" s="18"/>
      <c r="E101" s="31"/>
    </row>
    <row r="102" spans="1:17" x14ac:dyDescent="0.2">
      <c r="A102" s="31"/>
      <c r="B102" s="32"/>
      <c r="C102" s="18"/>
      <c r="D102" s="18"/>
      <c r="E102" s="31"/>
    </row>
    <row r="103" spans="1:17" x14ac:dyDescent="0.2">
      <c r="A103" s="31"/>
      <c r="B103" s="32"/>
      <c r="C103" s="18"/>
      <c r="D103" s="18"/>
      <c r="E103" s="31"/>
    </row>
    <row r="104" spans="1:17" x14ac:dyDescent="0.2">
      <c r="A104" s="31"/>
      <c r="B104" s="32"/>
      <c r="C104" s="18"/>
      <c r="D104" s="18"/>
      <c r="E104" s="31"/>
    </row>
    <row r="105" spans="1:17" x14ac:dyDescent="0.2">
      <c r="A105" s="31"/>
      <c r="B105" s="32"/>
      <c r="C105" s="18"/>
      <c r="D105" s="18"/>
      <c r="E105" s="31"/>
    </row>
    <row r="106" spans="1:17" x14ac:dyDescent="0.2">
      <c r="A106" s="31"/>
      <c r="B106" s="32"/>
      <c r="C106" s="18"/>
      <c r="D106" s="18"/>
      <c r="E106" s="31"/>
    </row>
    <row r="107" spans="1:17" x14ac:dyDescent="0.2">
      <c r="A107" s="31"/>
      <c r="B107" s="32"/>
      <c r="C107" s="18"/>
      <c r="D107" s="18"/>
      <c r="E107" s="31"/>
    </row>
    <row r="108" spans="1:17" x14ac:dyDescent="0.2">
      <c r="A108" s="31"/>
      <c r="B108" s="32"/>
      <c r="C108" s="18"/>
      <c r="D108" s="18"/>
      <c r="E108" s="31"/>
    </row>
    <row r="109" spans="1:17" x14ac:dyDescent="0.2">
      <c r="A109" s="31"/>
      <c r="B109" s="31"/>
      <c r="C109" s="18"/>
      <c r="D109" s="18"/>
      <c r="E109" s="31"/>
    </row>
    <row r="110" spans="1:17" x14ac:dyDescent="0.2">
      <c r="A110" s="31"/>
      <c r="B110" s="31"/>
      <c r="C110" s="18"/>
      <c r="D110" s="18"/>
      <c r="E110" s="31"/>
    </row>
    <row r="111" spans="1:17" x14ac:dyDescent="0.2">
      <c r="A111" s="31"/>
      <c r="B111" s="31"/>
      <c r="C111" s="18"/>
      <c r="D111" s="18"/>
      <c r="E111" s="31"/>
    </row>
    <row r="112" spans="1:17" x14ac:dyDescent="0.2">
      <c r="A112" s="31"/>
      <c r="B112" s="31"/>
      <c r="C112" s="18"/>
      <c r="D112" s="18"/>
      <c r="E112" s="31"/>
    </row>
    <row r="113" spans="1:5" x14ac:dyDescent="0.2">
      <c r="A113" s="31"/>
      <c r="B113" s="31"/>
      <c r="C113" s="18"/>
      <c r="D113" s="18"/>
      <c r="E113" s="31"/>
    </row>
    <row r="114" spans="1:5" x14ac:dyDescent="0.2">
      <c r="A114" s="31"/>
      <c r="B114" s="31"/>
      <c r="C114" s="18"/>
      <c r="D114" s="18"/>
      <c r="E114" s="31"/>
    </row>
    <row r="115" spans="1:5" x14ac:dyDescent="0.2">
      <c r="A115" s="31"/>
      <c r="B115" s="31"/>
      <c r="C115" s="18"/>
      <c r="D115" s="18"/>
      <c r="E115" s="31"/>
    </row>
    <row r="116" spans="1:5" x14ac:dyDescent="0.2">
      <c r="A116" s="31"/>
      <c r="B116" s="31"/>
      <c r="C116" s="18"/>
      <c r="D116" s="18"/>
      <c r="E116" s="31"/>
    </row>
    <row r="117" spans="1:5" x14ac:dyDescent="0.2">
      <c r="A117" s="31"/>
      <c r="B117" s="31"/>
      <c r="C117" s="18"/>
      <c r="D117" s="18"/>
      <c r="E117" s="31"/>
    </row>
    <row r="118" spans="1:5" x14ac:dyDescent="0.2">
      <c r="A118" s="31"/>
      <c r="B118" s="31"/>
      <c r="C118" s="18"/>
      <c r="D118" s="18"/>
      <c r="E118" s="31"/>
    </row>
    <row r="119" spans="1:5" x14ac:dyDescent="0.2">
      <c r="A119" s="31"/>
      <c r="B119" s="31"/>
      <c r="C119" s="18"/>
      <c r="D119" s="18"/>
      <c r="E119" s="31"/>
    </row>
    <row r="120" spans="1:5" x14ac:dyDescent="0.2">
      <c r="A120" s="31"/>
      <c r="B120" s="31"/>
      <c r="C120" s="18"/>
      <c r="D120" s="18"/>
      <c r="E120" s="31"/>
    </row>
    <row r="121" spans="1:5" x14ac:dyDescent="0.2">
      <c r="A121" s="31"/>
      <c r="B121" s="31"/>
      <c r="C121" s="18"/>
      <c r="D121" s="18"/>
      <c r="E121" s="31"/>
    </row>
    <row r="122" spans="1:5" x14ac:dyDescent="0.2">
      <c r="A122" s="31"/>
      <c r="B122" s="31"/>
      <c r="C122" s="18"/>
      <c r="D122" s="18"/>
      <c r="E122" s="31"/>
    </row>
    <row r="123" spans="1:5" x14ac:dyDescent="0.2">
      <c r="A123" s="31"/>
      <c r="B123" s="31"/>
      <c r="C123" s="18"/>
      <c r="D123" s="18"/>
      <c r="E123" s="31"/>
    </row>
    <row r="124" spans="1:5" x14ac:dyDescent="0.2">
      <c r="A124" s="31"/>
      <c r="B124" s="31"/>
      <c r="C124" s="18"/>
      <c r="D124" s="18"/>
      <c r="E124" s="31"/>
    </row>
    <row r="125" spans="1:5" x14ac:dyDescent="0.2">
      <c r="A125" s="31"/>
      <c r="B125" s="31"/>
      <c r="C125" s="18"/>
      <c r="D125" s="18"/>
      <c r="E125" s="31"/>
    </row>
    <row r="126" spans="1:5" x14ac:dyDescent="0.2">
      <c r="A126" s="31"/>
      <c r="B126" s="31"/>
      <c r="C126" s="18"/>
      <c r="D126" s="18"/>
      <c r="E126" s="31"/>
    </row>
    <row r="127" spans="1:5" x14ac:dyDescent="0.2">
      <c r="A127" s="31"/>
      <c r="B127" s="31"/>
      <c r="C127" s="18"/>
      <c r="D127" s="18"/>
      <c r="E127" s="31"/>
    </row>
    <row r="128" spans="1:5" x14ac:dyDescent="0.2">
      <c r="A128" s="31"/>
      <c r="B128" s="31"/>
      <c r="C128" s="18"/>
      <c r="D128" s="18"/>
      <c r="E128" s="31"/>
    </row>
    <row r="129" spans="1:5" x14ac:dyDescent="0.2">
      <c r="A129" s="31"/>
      <c r="B129" s="31"/>
      <c r="C129" s="18"/>
      <c r="D129" s="18"/>
      <c r="E129" s="31"/>
    </row>
    <row r="130" spans="1:5" x14ac:dyDescent="0.2">
      <c r="A130" s="31"/>
      <c r="B130" s="31"/>
      <c r="C130" s="18"/>
      <c r="D130" s="18"/>
      <c r="E130" s="31"/>
    </row>
    <row r="131" spans="1:5" x14ac:dyDescent="0.2">
      <c r="A131" s="31"/>
      <c r="B131" s="31"/>
      <c r="C131" s="18"/>
      <c r="D131" s="18"/>
      <c r="E131" s="31"/>
    </row>
    <row r="132" spans="1:5" x14ac:dyDescent="0.2">
      <c r="A132" s="31"/>
      <c r="B132" s="31"/>
      <c r="C132" s="18"/>
      <c r="D132" s="18"/>
      <c r="E132" s="31"/>
    </row>
    <row r="133" spans="1:5" x14ac:dyDescent="0.2">
      <c r="A133" s="31"/>
      <c r="B133" s="31"/>
      <c r="C133" s="18"/>
      <c r="D133" s="18"/>
      <c r="E133" s="31"/>
    </row>
    <row r="134" spans="1:5" x14ac:dyDescent="0.2">
      <c r="A134" s="31"/>
      <c r="B134" s="31"/>
      <c r="C134" s="18"/>
      <c r="D134" s="18"/>
      <c r="E134" s="31"/>
    </row>
    <row r="135" spans="1:5" x14ac:dyDescent="0.2">
      <c r="A135" s="31"/>
      <c r="B135" s="31"/>
      <c r="C135" s="18"/>
      <c r="D135" s="18"/>
      <c r="E135" s="31"/>
    </row>
    <row r="136" spans="1:5" x14ac:dyDescent="0.2">
      <c r="A136" s="31"/>
      <c r="B136" s="31"/>
      <c r="C136" s="18"/>
      <c r="D136" s="18"/>
      <c r="E136" s="31"/>
    </row>
    <row r="137" spans="1:5" x14ac:dyDescent="0.2">
      <c r="A137" s="31"/>
      <c r="B137" s="31"/>
      <c r="C137" s="18"/>
      <c r="D137" s="18"/>
      <c r="E137" s="31"/>
    </row>
    <row r="138" spans="1:5" x14ac:dyDescent="0.2">
      <c r="A138" s="31"/>
      <c r="B138" s="31"/>
      <c r="C138" s="18"/>
      <c r="D138" s="18"/>
      <c r="E138" s="31"/>
    </row>
    <row r="139" spans="1:5" x14ac:dyDescent="0.2">
      <c r="A139" s="31"/>
      <c r="B139" s="31"/>
      <c r="C139" s="18"/>
      <c r="D139" s="18"/>
      <c r="E139" s="31"/>
    </row>
    <row r="140" spans="1:5" x14ac:dyDescent="0.2">
      <c r="A140" s="31"/>
      <c r="B140" s="31"/>
      <c r="C140" s="18"/>
      <c r="D140" s="18"/>
      <c r="E140" s="31"/>
    </row>
    <row r="141" spans="1:5" x14ac:dyDescent="0.2">
      <c r="A141" s="31"/>
      <c r="B141" s="31"/>
      <c r="C141" s="18"/>
      <c r="D141" s="18"/>
      <c r="E141" s="31"/>
    </row>
    <row r="142" spans="1:5" x14ac:dyDescent="0.2">
      <c r="A142" s="31"/>
      <c r="B142" s="31"/>
      <c r="C142" s="18"/>
      <c r="D142" s="18"/>
      <c r="E142" s="31"/>
    </row>
    <row r="143" spans="1:5" x14ac:dyDescent="0.2">
      <c r="A143" s="31"/>
      <c r="B143" s="31"/>
      <c r="C143" s="18"/>
      <c r="D143" s="18"/>
      <c r="E143" s="31"/>
    </row>
    <row r="144" spans="1:5" x14ac:dyDescent="0.2">
      <c r="A144" s="31"/>
      <c r="B144" s="31"/>
      <c r="C144" s="18"/>
      <c r="D144" s="18"/>
      <c r="E144" s="31"/>
    </row>
    <row r="145" spans="1:5" x14ac:dyDescent="0.2">
      <c r="A145" s="31"/>
      <c r="B145" s="31"/>
      <c r="C145" s="18"/>
      <c r="D145" s="18"/>
      <c r="E145" s="31"/>
    </row>
    <row r="146" spans="1:5" x14ac:dyDescent="0.2">
      <c r="A146" s="31"/>
      <c r="B146" s="31"/>
      <c r="C146" s="18"/>
      <c r="D146" s="18"/>
      <c r="E146" s="31"/>
    </row>
    <row r="147" spans="1:5" x14ac:dyDescent="0.2">
      <c r="A147" s="31"/>
      <c r="B147" s="31"/>
      <c r="C147" s="18"/>
      <c r="D147" s="18"/>
      <c r="E147" s="31"/>
    </row>
    <row r="148" spans="1:5" x14ac:dyDescent="0.2">
      <c r="A148" s="31"/>
      <c r="B148" s="31"/>
      <c r="C148" s="18"/>
      <c r="D148" s="18"/>
      <c r="E148" s="31"/>
    </row>
    <row r="149" spans="1:5" x14ac:dyDescent="0.2">
      <c r="A149" s="31"/>
      <c r="B149" s="31"/>
      <c r="C149" s="18"/>
      <c r="D149" s="18"/>
      <c r="E149" s="31"/>
    </row>
    <row r="150" spans="1:5" x14ac:dyDescent="0.2">
      <c r="A150" s="31"/>
      <c r="B150" s="31"/>
      <c r="C150" s="18"/>
      <c r="D150" s="18"/>
      <c r="E150" s="31"/>
    </row>
    <row r="151" spans="1:5" x14ac:dyDescent="0.2">
      <c r="A151" s="31"/>
      <c r="B151" s="31"/>
      <c r="C151" s="18"/>
      <c r="D151" s="18"/>
      <c r="E151" s="31"/>
    </row>
    <row r="152" spans="1:5" x14ac:dyDescent="0.2">
      <c r="A152" s="31"/>
      <c r="B152" s="31"/>
      <c r="C152" s="18"/>
      <c r="D152" s="18"/>
      <c r="E152" s="31"/>
    </row>
    <row r="153" spans="1:5" x14ac:dyDescent="0.2">
      <c r="A153" s="31"/>
      <c r="B153" s="31"/>
      <c r="C153" s="18"/>
      <c r="D153" s="18"/>
      <c r="E153" s="31"/>
    </row>
    <row r="154" spans="1:5" x14ac:dyDescent="0.2">
      <c r="A154" s="31"/>
      <c r="B154" s="31"/>
      <c r="C154" s="18"/>
      <c r="D154" s="18"/>
      <c r="E154" s="31"/>
    </row>
    <row r="155" spans="1:5" x14ac:dyDescent="0.2">
      <c r="A155" s="31"/>
      <c r="B155" s="31"/>
      <c r="C155" s="18"/>
      <c r="D155" s="18"/>
      <c r="E155" s="31"/>
    </row>
    <row r="156" spans="1:5" x14ac:dyDescent="0.2">
      <c r="A156" s="31"/>
      <c r="B156" s="31"/>
      <c r="C156" s="18"/>
      <c r="D156" s="18"/>
      <c r="E156" s="31"/>
    </row>
    <row r="157" spans="1:5" x14ac:dyDescent="0.2">
      <c r="A157" s="31"/>
      <c r="B157" s="31"/>
      <c r="C157" s="18"/>
      <c r="D157" s="18"/>
      <c r="E157" s="31"/>
    </row>
    <row r="158" spans="1:5" x14ac:dyDescent="0.2">
      <c r="A158" s="31"/>
      <c r="B158" s="31"/>
      <c r="C158" s="18"/>
      <c r="D158" s="18"/>
      <c r="E158" s="31"/>
    </row>
    <row r="159" spans="1:5" x14ac:dyDescent="0.2">
      <c r="A159" s="31"/>
      <c r="B159" s="31"/>
      <c r="C159" s="18"/>
      <c r="D159" s="18"/>
      <c r="E159" s="31"/>
    </row>
    <row r="160" spans="1:5" x14ac:dyDescent="0.2">
      <c r="A160" s="31"/>
      <c r="B160" s="31"/>
      <c r="C160" s="18"/>
      <c r="D160" s="18"/>
      <c r="E160" s="31"/>
    </row>
    <row r="161" spans="1:5" x14ac:dyDescent="0.2">
      <c r="A161" s="31"/>
      <c r="B161" s="31"/>
      <c r="C161" s="18"/>
      <c r="D161" s="18"/>
      <c r="E161" s="31"/>
    </row>
    <row r="162" spans="1:5" x14ac:dyDescent="0.2">
      <c r="A162" s="31"/>
      <c r="B162" s="31"/>
      <c r="C162" s="18"/>
      <c r="D162" s="18"/>
      <c r="E162" s="31"/>
    </row>
    <row r="163" spans="1:5" x14ac:dyDescent="0.2">
      <c r="A163" s="31"/>
      <c r="B163" s="31"/>
      <c r="C163" s="18"/>
      <c r="D163" s="18"/>
      <c r="E163" s="31"/>
    </row>
    <row r="164" spans="1:5" x14ac:dyDescent="0.2">
      <c r="A164" s="31"/>
      <c r="B164" s="31"/>
      <c r="C164" s="18"/>
      <c r="D164" s="18"/>
      <c r="E164" s="31"/>
    </row>
    <row r="165" spans="1:5" x14ac:dyDescent="0.2">
      <c r="A165" s="31"/>
      <c r="B165" s="31"/>
      <c r="C165" s="18"/>
      <c r="D165" s="18"/>
      <c r="E165" s="31"/>
    </row>
    <row r="166" spans="1:5" x14ac:dyDescent="0.2">
      <c r="A166" s="31"/>
      <c r="B166" s="31"/>
      <c r="C166" s="18"/>
      <c r="D166" s="18"/>
      <c r="E166" s="31"/>
    </row>
    <row r="167" spans="1:5" x14ac:dyDescent="0.2">
      <c r="A167" s="31"/>
      <c r="B167" s="31"/>
      <c r="C167" s="18"/>
      <c r="D167" s="18"/>
      <c r="E167" s="31"/>
    </row>
    <row r="168" spans="1:5" x14ac:dyDescent="0.2">
      <c r="A168" s="31"/>
      <c r="B168" s="31"/>
      <c r="C168" s="18"/>
      <c r="D168" s="18"/>
      <c r="E168" s="31"/>
    </row>
    <row r="169" spans="1:5" x14ac:dyDescent="0.2">
      <c r="A169" s="31"/>
      <c r="B169" s="31"/>
      <c r="C169" s="18"/>
      <c r="D169" s="18"/>
      <c r="E169" s="31"/>
    </row>
    <row r="170" spans="1:5" x14ac:dyDescent="0.2">
      <c r="A170" s="31"/>
      <c r="B170" s="31"/>
      <c r="C170" s="18"/>
      <c r="D170" s="18"/>
      <c r="E170" s="31"/>
    </row>
    <row r="171" spans="1:5" x14ac:dyDescent="0.2">
      <c r="A171" s="31"/>
      <c r="B171" s="31"/>
      <c r="C171" s="18"/>
      <c r="D171" s="18"/>
      <c r="E171" s="31"/>
    </row>
    <row r="172" spans="1:5" x14ac:dyDescent="0.2">
      <c r="A172" s="31"/>
      <c r="B172" s="31"/>
      <c r="C172" s="18"/>
      <c r="D172" s="18"/>
      <c r="E172" s="31"/>
    </row>
    <row r="173" spans="1:5" x14ac:dyDescent="0.2">
      <c r="A173" s="31"/>
      <c r="B173" s="31"/>
      <c r="C173" s="18"/>
      <c r="D173" s="18"/>
      <c r="E173" s="31"/>
    </row>
    <row r="174" spans="1:5" x14ac:dyDescent="0.2">
      <c r="A174" s="31"/>
      <c r="B174" s="31"/>
      <c r="C174" s="18"/>
      <c r="D174" s="18"/>
      <c r="E174" s="31"/>
    </row>
    <row r="175" spans="1:5" x14ac:dyDescent="0.2">
      <c r="A175" s="31"/>
      <c r="B175" s="31"/>
      <c r="C175" s="18"/>
      <c r="D175" s="18"/>
      <c r="E175" s="31"/>
    </row>
    <row r="176" spans="1:5" x14ac:dyDescent="0.2">
      <c r="A176" s="31"/>
      <c r="B176" s="31"/>
      <c r="C176" s="18"/>
      <c r="D176" s="18"/>
      <c r="E176" s="31"/>
    </row>
    <row r="177" spans="1:5" x14ac:dyDescent="0.2">
      <c r="A177" s="31"/>
      <c r="B177" s="31"/>
      <c r="C177" s="18"/>
      <c r="D177" s="18"/>
      <c r="E177" s="31"/>
    </row>
    <row r="178" spans="1:5" x14ac:dyDescent="0.2">
      <c r="A178" s="31"/>
      <c r="B178" s="31"/>
      <c r="C178" s="18"/>
      <c r="D178" s="18"/>
      <c r="E178" s="31"/>
    </row>
    <row r="179" spans="1:5" x14ac:dyDescent="0.2">
      <c r="A179" s="31"/>
      <c r="B179" s="31"/>
      <c r="C179" s="18"/>
      <c r="D179" s="18"/>
      <c r="E179" s="31"/>
    </row>
    <row r="180" spans="1:5" x14ac:dyDescent="0.2">
      <c r="A180" s="31"/>
      <c r="B180" s="31"/>
      <c r="C180" s="18"/>
      <c r="D180" s="18"/>
      <c r="E180" s="31"/>
    </row>
    <row r="181" spans="1:5" x14ac:dyDescent="0.2">
      <c r="A181" s="31"/>
      <c r="B181" s="31"/>
      <c r="C181" s="18"/>
      <c r="D181" s="18"/>
      <c r="E181" s="31"/>
    </row>
    <row r="182" spans="1:5" x14ac:dyDescent="0.2">
      <c r="A182" s="31"/>
      <c r="B182" s="31"/>
      <c r="C182" s="18"/>
      <c r="D182" s="18"/>
      <c r="E182" s="31"/>
    </row>
    <row r="183" spans="1:5" x14ac:dyDescent="0.2">
      <c r="A183" s="31"/>
      <c r="B183" s="31"/>
      <c r="C183" s="18"/>
      <c r="D183" s="18"/>
      <c r="E183" s="31"/>
    </row>
    <row r="184" spans="1:5" x14ac:dyDescent="0.2">
      <c r="A184" s="31"/>
      <c r="B184" s="31"/>
      <c r="C184" s="18"/>
      <c r="D184" s="18"/>
      <c r="E184" s="31"/>
    </row>
    <row r="185" spans="1:5" x14ac:dyDescent="0.2">
      <c r="A185" s="31"/>
      <c r="B185" s="31"/>
      <c r="C185" s="18"/>
      <c r="D185" s="18"/>
      <c r="E185" s="31"/>
    </row>
    <row r="186" spans="1:5" x14ac:dyDescent="0.2">
      <c r="A186" s="31"/>
      <c r="B186" s="31"/>
      <c r="C186" s="18"/>
      <c r="D186" s="18"/>
      <c r="E186" s="31"/>
    </row>
    <row r="187" spans="1:5" x14ac:dyDescent="0.2">
      <c r="A187" s="31"/>
      <c r="B187" s="31"/>
      <c r="C187" s="18"/>
      <c r="D187" s="18"/>
      <c r="E187" s="31"/>
    </row>
    <row r="188" spans="1:5" x14ac:dyDescent="0.2">
      <c r="A188" s="31"/>
      <c r="B188" s="31"/>
      <c r="C188" s="18"/>
      <c r="D188" s="18"/>
      <c r="E188" s="31"/>
    </row>
    <row r="189" spans="1:5" x14ac:dyDescent="0.2">
      <c r="A189" s="31"/>
      <c r="B189" s="31"/>
      <c r="C189" s="18"/>
      <c r="D189" s="18"/>
      <c r="E189" s="31"/>
    </row>
    <row r="190" spans="1:5" x14ac:dyDescent="0.2">
      <c r="A190" s="31"/>
      <c r="B190" s="31"/>
      <c r="C190" s="18"/>
      <c r="D190" s="18"/>
      <c r="E190" s="31"/>
    </row>
    <row r="191" spans="1:5" x14ac:dyDescent="0.2">
      <c r="A191" s="31"/>
      <c r="B191" s="31"/>
      <c r="C191" s="18"/>
      <c r="D191" s="18"/>
      <c r="E191" s="31"/>
    </row>
    <row r="192" spans="1:5" x14ac:dyDescent="0.2">
      <c r="A192" s="31"/>
      <c r="B192" s="31"/>
      <c r="C192" s="18"/>
      <c r="D192" s="18"/>
      <c r="E192" s="31"/>
    </row>
    <row r="193" spans="1:5" x14ac:dyDescent="0.2">
      <c r="A193" s="31"/>
      <c r="B193" s="31"/>
      <c r="C193" s="18"/>
      <c r="D193" s="18"/>
      <c r="E193" s="31"/>
    </row>
    <row r="194" spans="1:5" x14ac:dyDescent="0.2">
      <c r="A194" s="31"/>
      <c r="B194" s="31"/>
      <c r="C194" s="18"/>
      <c r="D194" s="18"/>
      <c r="E194" s="31"/>
    </row>
    <row r="195" spans="1:5" x14ac:dyDescent="0.2">
      <c r="A195" s="31"/>
      <c r="B195" s="31"/>
      <c r="C195" s="18"/>
      <c r="D195" s="18"/>
      <c r="E195" s="31"/>
    </row>
    <row r="196" spans="1:5" x14ac:dyDescent="0.2">
      <c r="A196" s="31"/>
      <c r="B196" s="31"/>
      <c r="C196" s="18"/>
      <c r="D196" s="18"/>
      <c r="E196" s="31"/>
    </row>
    <row r="197" spans="1:5" x14ac:dyDescent="0.2">
      <c r="A197" s="31"/>
      <c r="B197" s="31"/>
      <c r="C197" s="18"/>
      <c r="D197" s="18"/>
      <c r="E197" s="31"/>
    </row>
    <row r="198" spans="1:5" x14ac:dyDescent="0.2">
      <c r="A198" s="31"/>
      <c r="B198" s="31"/>
      <c r="C198" s="18"/>
      <c r="D198" s="18"/>
      <c r="E198" s="31"/>
    </row>
    <row r="199" spans="1:5" x14ac:dyDescent="0.2">
      <c r="A199" s="31"/>
      <c r="B199" s="31"/>
      <c r="C199" s="18"/>
      <c r="D199" s="18"/>
      <c r="E199" s="31"/>
    </row>
    <row r="200" spans="1:5" x14ac:dyDescent="0.2">
      <c r="A200" s="31"/>
      <c r="B200" s="31"/>
      <c r="C200" s="18"/>
      <c r="D200" s="18"/>
      <c r="E200" s="31"/>
    </row>
    <row r="201" spans="1:5" x14ac:dyDescent="0.2">
      <c r="A201" s="31"/>
      <c r="B201" s="31"/>
      <c r="C201" s="18"/>
      <c r="D201" s="18"/>
      <c r="E201" s="31"/>
    </row>
    <row r="202" spans="1:5" x14ac:dyDescent="0.2">
      <c r="A202" s="31"/>
      <c r="B202" s="31"/>
      <c r="C202" s="18"/>
      <c r="D202" s="18"/>
      <c r="E202" s="31"/>
    </row>
    <row r="203" spans="1:5" x14ac:dyDescent="0.2">
      <c r="A203" s="31"/>
      <c r="B203" s="31"/>
      <c r="C203" s="18"/>
      <c r="D203" s="18"/>
      <c r="E203" s="31"/>
    </row>
    <row r="204" spans="1:5" x14ac:dyDescent="0.2">
      <c r="A204" s="31"/>
      <c r="B204" s="31"/>
      <c r="C204" s="18"/>
      <c r="D204" s="18"/>
      <c r="E204" s="31"/>
    </row>
    <row r="205" spans="1:5" x14ac:dyDescent="0.2">
      <c r="A205" s="31"/>
      <c r="B205" s="31"/>
      <c r="C205" s="18"/>
      <c r="D205" s="18"/>
      <c r="E205" s="31"/>
    </row>
    <row r="206" spans="1:5" x14ac:dyDescent="0.2">
      <c r="A206" s="31"/>
      <c r="B206" s="31"/>
      <c r="C206" s="18"/>
      <c r="D206" s="18"/>
      <c r="E206" s="31"/>
    </row>
    <row r="207" spans="1:5" x14ac:dyDescent="0.2">
      <c r="A207" s="31"/>
      <c r="B207" s="31"/>
      <c r="C207" s="18"/>
      <c r="D207" s="18"/>
      <c r="E207" s="31"/>
    </row>
    <row r="208" spans="1:5" x14ac:dyDescent="0.2">
      <c r="A208" s="31"/>
      <c r="B208" s="31"/>
      <c r="C208" s="18"/>
      <c r="D208" s="18"/>
      <c r="E208" s="31"/>
    </row>
    <row r="209" spans="1:5" x14ac:dyDescent="0.2">
      <c r="A209" s="31"/>
      <c r="B209" s="31"/>
      <c r="C209" s="18"/>
      <c r="D209" s="18"/>
      <c r="E209" s="31"/>
    </row>
    <row r="210" spans="1:5" x14ac:dyDescent="0.2">
      <c r="A210" s="31"/>
      <c r="B210" s="31"/>
      <c r="C210" s="18"/>
      <c r="D210" s="18"/>
      <c r="E210" s="31"/>
    </row>
    <row r="211" spans="1:5" x14ac:dyDescent="0.2">
      <c r="A211" s="31"/>
      <c r="B211" s="31"/>
      <c r="C211" s="18"/>
      <c r="D211" s="18"/>
      <c r="E211" s="31"/>
    </row>
    <row r="212" spans="1:5" x14ac:dyDescent="0.2">
      <c r="A212" s="31"/>
      <c r="B212" s="31"/>
      <c r="C212" s="18"/>
      <c r="D212" s="18"/>
      <c r="E212" s="31"/>
    </row>
    <row r="213" spans="1:5" x14ac:dyDescent="0.2">
      <c r="A213" s="31"/>
      <c r="B213" s="31"/>
      <c r="C213" s="18"/>
      <c r="D213" s="18"/>
      <c r="E213" s="31"/>
    </row>
    <row r="214" spans="1:5" x14ac:dyDescent="0.2">
      <c r="A214" s="31"/>
      <c r="B214" s="31"/>
      <c r="C214" s="18"/>
      <c r="D214" s="18"/>
      <c r="E214" s="31"/>
    </row>
    <row r="215" spans="1:5" x14ac:dyDescent="0.2">
      <c r="A215" s="31"/>
      <c r="B215" s="31"/>
      <c r="C215" s="18"/>
      <c r="D215" s="18"/>
      <c r="E215" s="31"/>
    </row>
    <row r="216" spans="1:5" x14ac:dyDescent="0.2">
      <c r="A216" s="31"/>
      <c r="B216" s="31"/>
      <c r="C216" s="31"/>
      <c r="D216" s="31"/>
      <c r="E216" s="31"/>
    </row>
    <row r="217" spans="1:5" x14ac:dyDescent="0.2">
      <c r="A217" s="31"/>
      <c r="B217" s="31"/>
      <c r="C217" s="31"/>
      <c r="D217" s="31"/>
      <c r="E217" s="31"/>
    </row>
    <row r="218" spans="1:5" x14ac:dyDescent="0.2">
      <c r="A218" s="31"/>
      <c r="B218" s="31"/>
      <c r="C218" s="31"/>
      <c r="D218" s="31"/>
      <c r="E218" s="31"/>
    </row>
    <row r="219" spans="1:5" x14ac:dyDescent="0.2">
      <c r="A219" s="31"/>
      <c r="B219" s="31"/>
      <c r="C219" s="31"/>
      <c r="D219" s="31"/>
      <c r="E219" s="31"/>
    </row>
    <row r="220" spans="1:5" x14ac:dyDescent="0.2">
      <c r="A220" s="31"/>
      <c r="B220" s="31"/>
      <c r="C220" s="31"/>
      <c r="D220" s="31"/>
      <c r="E220" s="31"/>
    </row>
    <row r="221" spans="1:5" x14ac:dyDescent="0.2">
      <c r="A221" s="31"/>
      <c r="B221" s="31"/>
      <c r="C221" s="31"/>
      <c r="D221" s="31"/>
      <c r="E221" s="31"/>
    </row>
    <row r="222" spans="1:5" x14ac:dyDescent="0.2">
      <c r="A222" s="31"/>
      <c r="B222" s="31"/>
      <c r="C222" s="31"/>
      <c r="D222" s="31"/>
      <c r="E222" s="31"/>
    </row>
    <row r="223" spans="1:5" x14ac:dyDescent="0.2">
      <c r="A223" s="31"/>
      <c r="B223" s="31"/>
      <c r="C223" s="31"/>
      <c r="D223" s="31"/>
      <c r="E223" s="31"/>
    </row>
    <row r="224" spans="1:5" x14ac:dyDescent="0.2">
      <c r="A224" s="31"/>
      <c r="B224" s="31"/>
      <c r="C224" s="31"/>
      <c r="D224" s="31"/>
      <c r="E224" s="31"/>
    </row>
    <row r="225" spans="1:5" x14ac:dyDescent="0.2">
      <c r="A225" s="31"/>
      <c r="B225" s="31"/>
      <c r="C225" s="31"/>
      <c r="D225" s="31"/>
      <c r="E225" s="31"/>
    </row>
    <row r="226" spans="1:5" x14ac:dyDescent="0.2">
      <c r="A226" s="31"/>
      <c r="B226" s="31"/>
      <c r="C226" s="31"/>
      <c r="D226" s="31"/>
      <c r="E226" s="31"/>
    </row>
    <row r="227" spans="1:5" x14ac:dyDescent="0.2">
      <c r="A227" s="31"/>
      <c r="B227" s="31"/>
      <c r="C227" s="31"/>
      <c r="D227" s="31"/>
      <c r="E227" s="31"/>
    </row>
    <row r="228" spans="1:5" x14ac:dyDescent="0.2">
      <c r="A228" s="31"/>
      <c r="B228" s="31"/>
      <c r="C228" s="31"/>
      <c r="D228" s="31"/>
      <c r="E228" s="31"/>
    </row>
    <row r="229" spans="1:5" x14ac:dyDescent="0.2">
      <c r="A229" s="31"/>
      <c r="B229" s="31"/>
      <c r="C229" s="31"/>
      <c r="D229" s="31"/>
      <c r="E229" s="31"/>
    </row>
    <row r="230" spans="1:5" x14ac:dyDescent="0.2">
      <c r="A230" s="31"/>
      <c r="B230" s="31"/>
      <c r="C230" s="31"/>
      <c r="D230" s="31"/>
      <c r="E230" s="31"/>
    </row>
    <row r="231" spans="1:5" x14ac:dyDescent="0.2">
      <c r="A231" s="31"/>
      <c r="B231" s="31"/>
      <c r="C231" s="31"/>
      <c r="D231" s="31"/>
      <c r="E231" s="31"/>
    </row>
    <row r="232" spans="1:5" x14ac:dyDescent="0.2">
      <c r="A232" s="31"/>
      <c r="B232" s="31"/>
      <c r="C232" s="31"/>
      <c r="D232" s="31"/>
      <c r="E232" s="31"/>
    </row>
    <row r="233" spans="1:5" x14ac:dyDescent="0.2">
      <c r="A233" s="31"/>
      <c r="B233" s="31"/>
      <c r="C233" s="31"/>
      <c r="D233" s="31"/>
      <c r="E233" s="31"/>
    </row>
    <row r="234" spans="1:5" x14ac:dyDescent="0.2">
      <c r="A234" s="31"/>
      <c r="B234" s="31"/>
      <c r="C234" s="31"/>
      <c r="D234" s="31"/>
      <c r="E234" s="31"/>
    </row>
    <row r="235" spans="1:5" x14ac:dyDescent="0.2">
      <c r="A235" s="31"/>
      <c r="B235" s="31"/>
      <c r="C235" s="31"/>
      <c r="D235" s="31"/>
      <c r="E235" s="31"/>
    </row>
    <row r="236" spans="1:5" x14ac:dyDescent="0.2">
      <c r="A236" s="31"/>
      <c r="B236" s="31"/>
      <c r="C236" s="31"/>
      <c r="D236" s="31"/>
      <c r="E236" s="31"/>
    </row>
    <row r="237" spans="1:5" x14ac:dyDescent="0.2">
      <c r="A237" s="31"/>
      <c r="B237" s="31"/>
      <c r="C237" s="31"/>
      <c r="D237" s="31"/>
      <c r="E237" s="31"/>
    </row>
    <row r="238" spans="1:5" x14ac:dyDescent="0.2">
      <c r="A238" s="31"/>
      <c r="B238" s="31"/>
      <c r="C238" s="31"/>
      <c r="D238" s="31"/>
      <c r="E238" s="31"/>
    </row>
    <row r="239" spans="1:5" x14ac:dyDescent="0.2">
      <c r="A239" s="31"/>
      <c r="B239" s="31"/>
      <c r="C239" s="31"/>
      <c r="D239" s="31"/>
      <c r="E239" s="31"/>
    </row>
    <row r="240" spans="1:5" x14ac:dyDescent="0.2">
      <c r="A240" s="31"/>
      <c r="B240" s="31"/>
      <c r="C240" s="31"/>
      <c r="D240" s="31"/>
      <c r="E240" s="31"/>
    </row>
    <row r="241" spans="1:5" x14ac:dyDescent="0.2">
      <c r="A241" s="31"/>
      <c r="B241" s="31"/>
      <c r="C241" s="31"/>
      <c r="D241" s="31"/>
      <c r="E241" s="31"/>
    </row>
    <row r="242" spans="1:5" x14ac:dyDescent="0.2">
      <c r="A242" s="31"/>
      <c r="B242" s="31"/>
      <c r="C242" s="31"/>
      <c r="D242" s="31"/>
      <c r="E242" s="31"/>
    </row>
    <row r="243" spans="1:5" x14ac:dyDescent="0.2">
      <c r="A243" s="31"/>
      <c r="B243" s="31"/>
      <c r="C243" s="31"/>
      <c r="D243" s="31"/>
      <c r="E243" s="31"/>
    </row>
    <row r="244" spans="1:5" x14ac:dyDescent="0.2">
      <c r="A244" s="31"/>
      <c r="B244" s="31"/>
      <c r="C244" s="31"/>
      <c r="D244" s="31"/>
      <c r="E244" s="31"/>
    </row>
    <row r="245" spans="1:5" x14ac:dyDescent="0.2">
      <c r="A245" s="31"/>
      <c r="B245" s="31"/>
      <c r="C245" s="31"/>
      <c r="D245" s="31"/>
      <c r="E245" s="31"/>
    </row>
    <row r="246" spans="1:5" x14ac:dyDescent="0.2">
      <c r="A246" s="31"/>
      <c r="B246" s="31"/>
      <c r="C246" s="31"/>
      <c r="D246" s="31"/>
      <c r="E246" s="31"/>
    </row>
    <row r="247" spans="1:5" x14ac:dyDescent="0.2">
      <c r="A247" s="31"/>
      <c r="B247" s="31"/>
      <c r="C247" s="31"/>
      <c r="D247" s="31"/>
      <c r="E247" s="31"/>
    </row>
    <row r="248" spans="1:5" x14ac:dyDescent="0.2">
      <c r="A248" s="31"/>
      <c r="B248" s="31"/>
      <c r="C248" s="31"/>
      <c r="D248" s="31"/>
      <c r="E248" s="31"/>
    </row>
    <row r="249" spans="1:5" x14ac:dyDescent="0.2">
      <c r="A249" s="31"/>
      <c r="B249" s="31"/>
      <c r="C249" s="31"/>
      <c r="D249" s="31"/>
      <c r="E249" s="31"/>
    </row>
    <row r="250" spans="1:5" x14ac:dyDescent="0.2">
      <c r="A250" s="31"/>
      <c r="B250" s="31"/>
      <c r="C250" s="31"/>
      <c r="D250" s="31"/>
      <c r="E250" s="31"/>
    </row>
    <row r="251" spans="1:5" x14ac:dyDescent="0.2">
      <c r="A251" s="31"/>
      <c r="B251" s="31"/>
      <c r="C251" s="31"/>
      <c r="D251" s="31"/>
      <c r="E251" s="31"/>
    </row>
    <row r="252" spans="1:5" x14ac:dyDescent="0.2">
      <c r="A252" s="31"/>
      <c r="B252" s="31"/>
      <c r="C252" s="31"/>
      <c r="D252" s="31"/>
      <c r="E252" s="31"/>
    </row>
    <row r="253" spans="1:5" x14ac:dyDescent="0.2">
      <c r="A253" s="31"/>
      <c r="B253" s="31"/>
      <c r="C253" s="31"/>
      <c r="D253" s="31"/>
      <c r="E253" s="31"/>
    </row>
    <row r="254" spans="1:5" x14ac:dyDescent="0.2">
      <c r="A254" s="31"/>
      <c r="B254" s="31"/>
      <c r="C254" s="31"/>
      <c r="D254" s="31"/>
      <c r="E254" s="31"/>
    </row>
    <row r="255" spans="1:5" x14ac:dyDescent="0.2">
      <c r="A255" s="31"/>
      <c r="B255" s="31"/>
      <c r="C255" s="31"/>
      <c r="D255" s="31"/>
      <c r="E255" s="31"/>
    </row>
    <row r="256" spans="1:5" x14ac:dyDescent="0.2">
      <c r="A256" s="31"/>
      <c r="B256" s="31"/>
      <c r="C256" s="31"/>
      <c r="D256" s="31"/>
      <c r="E256" s="31"/>
    </row>
    <row r="257" spans="1:5" x14ac:dyDescent="0.2">
      <c r="A257" s="31"/>
      <c r="B257" s="31"/>
      <c r="C257" s="31"/>
      <c r="D257" s="31"/>
      <c r="E257" s="31"/>
    </row>
    <row r="258" spans="1:5" x14ac:dyDescent="0.2">
      <c r="A258" s="31"/>
      <c r="B258" s="31"/>
      <c r="C258" s="31"/>
      <c r="D258" s="31"/>
      <c r="E258" s="31"/>
    </row>
    <row r="259" spans="1:5" x14ac:dyDescent="0.2">
      <c r="A259" s="31"/>
      <c r="B259" s="31"/>
      <c r="C259" s="31"/>
      <c r="D259" s="31"/>
      <c r="E259" s="31"/>
    </row>
    <row r="260" spans="1:5" x14ac:dyDescent="0.2">
      <c r="A260" s="31"/>
      <c r="B260" s="31"/>
      <c r="C260" s="31"/>
      <c r="D260" s="31"/>
      <c r="E260" s="31"/>
    </row>
    <row r="261" spans="1:5" x14ac:dyDescent="0.2">
      <c r="A261" s="31"/>
      <c r="B261" s="31"/>
      <c r="C261" s="31"/>
      <c r="D261" s="31"/>
      <c r="E261" s="31"/>
    </row>
    <row r="262" spans="1:5" x14ac:dyDescent="0.2">
      <c r="A262" s="31"/>
      <c r="B262" s="31"/>
      <c r="C262" s="31"/>
      <c r="D262" s="31"/>
      <c r="E262" s="31"/>
    </row>
    <row r="263" spans="1:5" x14ac:dyDescent="0.2">
      <c r="A263" s="31"/>
      <c r="B263" s="31"/>
      <c r="C263" s="31"/>
      <c r="D263" s="31"/>
      <c r="E263" s="31"/>
    </row>
    <row r="264" spans="1:5" x14ac:dyDescent="0.2">
      <c r="A264" s="31"/>
      <c r="B264" s="31"/>
      <c r="C264" s="31"/>
      <c r="D264" s="31"/>
      <c r="E264" s="31"/>
    </row>
    <row r="265" spans="1:5" x14ac:dyDescent="0.2">
      <c r="A265" s="31"/>
      <c r="B265" s="31"/>
      <c r="C265" s="31"/>
      <c r="D265" s="31"/>
      <c r="E265" s="31"/>
    </row>
    <row r="266" spans="1:5" x14ac:dyDescent="0.2">
      <c r="A266" s="31"/>
      <c r="B266" s="31"/>
      <c r="C266" s="31"/>
      <c r="D266" s="31"/>
      <c r="E266" s="31"/>
    </row>
    <row r="267" spans="1:5" x14ac:dyDescent="0.2">
      <c r="A267" s="31"/>
      <c r="B267" s="31"/>
      <c r="C267" s="31"/>
      <c r="D267" s="31"/>
      <c r="E267" s="31"/>
    </row>
    <row r="268" spans="1:5" x14ac:dyDescent="0.2">
      <c r="A268" s="31"/>
      <c r="B268" s="31"/>
      <c r="C268" s="31"/>
      <c r="D268" s="31"/>
      <c r="E268" s="31"/>
    </row>
    <row r="269" spans="1:5" x14ac:dyDescent="0.2">
      <c r="A269" s="31"/>
      <c r="B269" s="31"/>
      <c r="C269" s="31"/>
      <c r="D269" s="31"/>
      <c r="E269" s="31"/>
    </row>
    <row r="270" spans="1:5" x14ac:dyDescent="0.2">
      <c r="A270" s="31"/>
      <c r="B270" s="31"/>
      <c r="C270" s="31"/>
      <c r="D270" s="31"/>
      <c r="E270" s="31"/>
    </row>
    <row r="271" spans="1:5" x14ac:dyDescent="0.2">
      <c r="A271" s="31"/>
      <c r="B271" s="31"/>
      <c r="C271" s="31"/>
      <c r="D271" s="31"/>
      <c r="E271" s="31"/>
    </row>
    <row r="272" spans="1:5" x14ac:dyDescent="0.2">
      <c r="A272" s="31"/>
      <c r="B272" s="31"/>
      <c r="C272" s="31"/>
      <c r="D272" s="31"/>
      <c r="E272" s="31"/>
    </row>
    <row r="273" spans="1:5" x14ac:dyDescent="0.2">
      <c r="A273" s="31"/>
      <c r="B273" s="31"/>
      <c r="C273" s="31"/>
      <c r="D273" s="31"/>
      <c r="E273" s="31"/>
    </row>
    <row r="274" spans="1:5" x14ac:dyDescent="0.2">
      <c r="A274" s="31"/>
      <c r="B274" s="31"/>
      <c r="C274" s="31"/>
      <c r="D274" s="31"/>
      <c r="E274" s="31"/>
    </row>
    <row r="275" spans="1:5" x14ac:dyDescent="0.2">
      <c r="A275" s="31"/>
      <c r="B275" s="31"/>
      <c r="C275" s="31"/>
      <c r="D275" s="31"/>
      <c r="E275" s="31"/>
    </row>
    <row r="276" spans="1:5" x14ac:dyDescent="0.2">
      <c r="A276" s="31"/>
      <c r="B276" s="31"/>
      <c r="C276" s="31"/>
      <c r="D276" s="31"/>
      <c r="E276" s="31"/>
    </row>
    <row r="277" spans="1:5" x14ac:dyDescent="0.2">
      <c r="A277" s="31"/>
      <c r="B277" s="31"/>
      <c r="C277" s="31"/>
      <c r="D277" s="31"/>
      <c r="E277" s="31"/>
    </row>
    <row r="278" spans="1:5" x14ac:dyDescent="0.2">
      <c r="A278" s="31"/>
      <c r="B278" s="31"/>
      <c r="C278" s="31"/>
      <c r="D278" s="31"/>
      <c r="E278" s="31"/>
    </row>
  </sheetData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9"/>
  <sheetViews>
    <sheetView topLeftCell="A43" workbookViewId="0">
      <selection activeCell="A54" sqref="A54:D84"/>
    </sheetView>
  </sheetViews>
  <sheetFormatPr defaultRowHeight="12.75" x14ac:dyDescent="0.2"/>
  <cols>
    <col min="1" max="1" width="19.7109375" style="17" customWidth="1"/>
    <col min="2" max="2" width="4.42578125" style="12" customWidth="1"/>
    <col min="3" max="3" width="12.7109375" style="17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7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2" t="s">
        <v>92</v>
      </c>
      <c r="I1" s="43" t="s">
        <v>93</v>
      </c>
      <c r="J1" s="44" t="s">
        <v>94</v>
      </c>
    </row>
    <row r="2" spans="1:16" x14ac:dyDescent="0.2">
      <c r="I2" s="45" t="s">
        <v>95</v>
      </c>
      <c r="J2" s="46" t="s">
        <v>96</v>
      </c>
    </row>
    <row r="3" spans="1:16" x14ac:dyDescent="0.2">
      <c r="A3" s="47" t="s">
        <v>97</v>
      </c>
      <c r="I3" s="45" t="s">
        <v>98</v>
      </c>
      <c r="J3" s="46" t="s">
        <v>99</v>
      </c>
    </row>
    <row r="4" spans="1:16" x14ac:dyDescent="0.2">
      <c r="I4" s="45" t="s">
        <v>100</v>
      </c>
      <c r="J4" s="46" t="s">
        <v>99</v>
      </c>
    </row>
    <row r="5" spans="1:16" ht="13.5" thickBot="1" x14ac:dyDescent="0.25">
      <c r="I5" s="48" t="s">
        <v>101</v>
      </c>
      <c r="J5" s="49" t="s">
        <v>73</v>
      </c>
    </row>
    <row r="10" spans="1:16" ht="13.5" thickBot="1" x14ac:dyDescent="0.25"/>
    <row r="11" spans="1:16" ht="12.75" customHeight="1" thickBot="1" x14ac:dyDescent="0.25">
      <c r="A11" s="17" t="str">
        <f t="shared" ref="A11:A42" si="0">P11</f>
        <v> KVBB 19.35 </v>
      </c>
      <c r="B11" s="7" t="str">
        <f t="shared" ref="B11:B42" si="1">IF(H11=INT(H11),"I","II")</f>
        <v>I</v>
      </c>
      <c r="C11" s="17">
        <f t="shared" ref="C11:C42" si="2">1*G11</f>
        <v>25411.5</v>
      </c>
      <c r="D11" s="12" t="str">
        <f t="shared" ref="D11:D42" si="3">VLOOKUP(F11,I$1:J$5,2,FALSE)</f>
        <v>vis</v>
      </c>
      <c r="E11" s="50">
        <f>VLOOKUP(C11,Active!C$21:E$969,3,FALSE)</f>
        <v>0</v>
      </c>
      <c r="F11" s="7" t="s">
        <v>101</v>
      </c>
      <c r="G11" s="12" t="str">
        <f t="shared" ref="G11:G42" si="4">MID(I11,3,LEN(I11)-3)</f>
        <v>25411.500</v>
      </c>
      <c r="H11" s="17">
        <f t="shared" ref="H11:H42" si="5">1*K11</f>
        <v>0</v>
      </c>
      <c r="I11" s="51" t="s">
        <v>103</v>
      </c>
      <c r="J11" s="52" t="s">
        <v>104</v>
      </c>
      <c r="K11" s="51">
        <v>0</v>
      </c>
      <c r="L11" s="51" t="s">
        <v>105</v>
      </c>
      <c r="M11" s="52" t="s">
        <v>106</v>
      </c>
      <c r="N11" s="52"/>
      <c r="O11" s="53" t="s">
        <v>107</v>
      </c>
      <c r="P11" s="53" t="s">
        <v>108</v>
      </c>
    </row>
    <row r="12" spans="1:16" ht="12.75" customHeight="1" thickBot="1" x14ac:dyDescent="0.25">
      <c r="A12" s="17" t="str">
        <f t="shared" si="0"/>
        <v> AA 34.283 </v>
      </c>
      <c r="B12" s="7" t="str">
        <f t="shared" si="1"/>
        <v>I</v>
      </c>
      <c r="C12" s="17">
        <f t="shared" si="2"/>
        <v>43454.302000000003</v>
      </c>
      <c r="D12" s="12" t="str">
        <f t="shared" si="3"/>
        <v>vis</v>
      </c>
      <c r="E12" s="50">
        <f>VLOOKUP(C12,Active!C$21:E$969,3,FALSE)</f>
        <v>23768.081157236222</v>
      </c>
      <c r="F12" s="7" t="s">
        <v>101</v>
      </c>
      <c r="G12" s="12" t="str">
        <f t="shared" si="4"/>
        <v>43454.302</v>
      </c>
      <c r="H12" s="17">
        <f t="shared" si="5"/>
        <v>23768</v>
      </c>
      <c r="I12" s="51" t="s">
        <v>172</v>
      </c>
      <c r="J12" s="52" t="s">
        <v>173</v>
      </c>
      <c r="K12" s="51">
        <v>23768</v>
      </c>
      <c r="L12" s="51" t="s">
        <v>174</v>
      </c>
      <c r="M12" s="52" t="s">
        <v>168</v>
      </c>
      <c r="N12" s="52" t="s">
        <v>169</v>
      </c>
      <c r="O12" s="53" t="s">
        <v>170</v>
      </c>
      <c r="P12" s="53" t="s">
        <v>171</v>
      </c>
    </row>
    <row r="13" spans="1:16" ht="12.75" customHeight="1" thickBot="1" x14ac:dyDescent="0.25">
      <c r="A13" s="17" t="str">
        <f t="shared" si="0"/>
        <v> AA 34.283 </v>
      </c>
      <c r="B13" s="7" t="str">
        <f t="shared" si="1"/>
        <v>I</v>
      </c>
      <c r="C13" s="17">
        <f t="shared" si="2"/>
        <v>44144.34</v>
      </c>
      <c r="D13" s="12" t="str">
        <f t="shared" si="3"/>
        <v>vis</v>
      </c>
      <c r="E13" s="50">
        <f>VLOOKUP(C13,Active!C$21:E$969,3,FALSE)</f>
        <v>24677.079614658567</v>
      </c>
      <c r="F13" s="7" t="s">
        <v>101</v>
      </c>
      <c r="G13" s="12" t="str">
        <f t="shared" si="4"/>
        <v>44144.340</v>
      </c>
      <c r="H13" s="17">
        <f t="shared" si="5"/>
        <v>24677</v>
      </c>
      <c r="I13" s="51" t="s">
        <v>175</v>
      </c>
      <c r="J13" s="52" t="s">
        <v>176</v>
      </c>
      <c r="K13" s="51">
        <v>24677</v>
      </c>
      <c r="L13" s="51" t="s">
        <v>177</v>
      </c>
      <c r="M13" s="52" t="s">
        <v>168</v>
      </c>
      <c r="N13" s="52" t="s">
        <v>169</v>
      </c>
      <c r="O13" s="53" t="s">
        <v>170</v>
      </c>
      <c r="P13" s="53" t="s">
        <v>171</v>
      </c>
    </row>
    <row r="14" spans="1:16" ht="12.75" customHeight="1" thickBot="1" x14ac:dyDescent="0.25">
      <c r="A14" s="17" t="str">
        <f t="shared" si="0"/>
        <v> BBS 90 </v>
      </c>
      <c r="B14" s="7" t="str">
        <f t="shared" si="1"/>
        <v>I</v>
      </c>
      <c r="C14" s="17">
        <f t="shared" si="2"/>
        <v>47491.290999999997</v>
      </c>
      <c r="D14" s="12" t="str">
        <f t="shared" si="3"/>
        <v>vis</v>
      </c>
      <c r="E14" s="50">
        <f>VLOOKUP(C14,Active!C$21:E$969,3,FALSE)</f>
        <v>29086.073461473101</v>
      </c>
      <c r="F14" s="7" t="s">
        <v>101</v>
      </c>
      <c r="G14" s="12" t="str">
        <f t="shared" si="4"/>
        <v>47491.291</v>
      </c>
      <c r="H14" s="17">
        <f t="shared" si="5"/>
        <v>29086</v>
      </c>
      <c r="I14" s="51" t="s">
        <v>178</v>
      </c>
      <c r="J14" s="52" t="s">
        <v>179</v>
      </c>
      <c r="K14" s="51">
        <v>29086</v>
      </c>
      <c r="L14" s="51" t="s">
        <v>180</v>
      </c>
      <c r="M14" s="52" t="s">
        <v>106</v>
      </c>
      <c r="N14" s="52"/>
      <c r="O14" s="53" t="s">
        <v>181</v>
      </c>
      <c r="P14" s="53" t="s">
        <v>182</v>
      </c>
    </row>
    <row r="15" spans="1:16" ht="12.75" customHeight="1" thickBot="1" x14ac:dyDescent="0.25">
      <c r="A15" s="17" t="str">
        <f t="shared" si="0"/>
        <v> BBS 91 </v>
      </c>
      <c r="B15" s="7" t="str">
        <f t="shared" si="1"/>
        <v>I</v>
      </c>
      <c r="C15" s="17">
        <f t="shared" si="2"/>
        <v>47557.322</v>
      </c>
      <c r="D15" s="12" t="str">
        <f t="shared" si="3"/>
        <v>vis</v>
      </c>
      <c r="E15" s="50">
        <f>VLOOKUP(C15,Active!C$21:E$969,3,FALSE)</f>
        <v>29173.057188662122</v>
      </c>
      <c r="F15" s="7" t="s">
        <v>101</v>
      </c>
      <c r="G15" s="12" t="str">
        <f t="shared" si="4"/>
        <v>47557.322</v>
      </c>
      <c r="H15" s="17">
        <f t="shared" si="5"/>
        <v>29173</v>
      </c>
      <c r="I15" s="51" t="s">
        <v>183</v>
      </c>
      <c r="J15" s="52" t="s">
        <v>184</v>
      </c>
      <c r="K15" s="51">
        <v>29173</v>
      </c>
      <c r="L15" s="51" t="s">
        <v>185</v>
      </c>
      <c r="M15" s="52" t="s">
        <v>106</v>
      </c>
      <c r="N15" s="52"/>
      <c r="O15" s="53" t="s">
        <v>181</v>
      </c>
      <c r="P15" s="53" t="s">
        <v>186</v>
      </c>
    </row>
    <row r="16" spans="1:16" ht="12.75" customHeight="1" thickBot="1" x14ac:dyDescent="0.25">
      <c r="A16" s="17" t="str">
        <f t="shared" si="0"/>
        <v> BRNO 30 </v>
      </c>
      <c r="B16" s="7" t="str">
        <f t="shared" si="1"/>
        <v>I</v>
      </c>
      <c r="C16" s="17">
        <f t="shared" si="2"/>
        <v>47777.495999999999</v>
      </c>
      <c r="D16" s="12" t="str">
        <f t="shared" si="3"/>
        <v>vis</v>
      </c>
      <c r="E16" s="50">
        <f>VLOOKUP(C16,Active!C$21:E$969,3,FALSE)</f>
        <v>29463.096036326318</v>
      </c>
      <c r="F16" s="7" t="s">
        <v>101</v>
      </c>
      <c r="G16" s="12" t="str">
        <f t="shared" si="4"/>
        <v>47777.496</v>
      </c>
      <c r="H16" s="17">
        <f t="shared" si="5"/>
        <v>29463</v>
      </c>
      <c r="I16" s="51" t="s">
        <v>187</v>
      </c>
      <c r="J16" s="52" t="s">
        <v>188</v>
      </c>
      <c r="K16" s="51">
        <v>29463</v>
      </c>
      <c r="L16" s="51" t="s">
        <v>189</v>
      </c>
      <c r="M16" s="52" t="s">
        <v>106</v>
      </c>
      <c r="N16" s="52"/>
      <c r="O16" s="53" t="s">
        <v>190</v>
      </c>
      <c r="P16" s="53" t="s">
        <v>191</v>
      </c>
    </row>
    <row r="17" spans="1:16" ht="12.75" customHeight="1" thickBot="1" x14ac:dyDescent="0.25">
      <c r="A17" s="17" t="str">
        <f t="shared" si="0"/>
        <v> BRNO 30 </v>
      </c>
      <c r="B17" s="7" t="str">
        <f t="shared" si="1"/>
        <v>I</v>
      </c>
      <c r="C17" s="17">
        <f t="shared" si="2"/>
        <v>47777.500999999997</v>
      </c>
      <c r="D17" s="12" t="str">
        <f t="shared" si="3"/>
        <v>vis</v>
      </c>
      <c r="E17" s="50">
        <f>VLOOKUP(C17,Active!C$21:E$969,3,FALSE)</f>
        <v>29463.102622908922</v>
      </c>
      <c r="F17" s="7" t="s">
        <v>101</v>
      </c>
      <c r="G17" s="12" t="str">
        <f t="shared" si="4"/>
        <v>47777.501</v>
      </c>
      <c r="H17" s="17">
        <f t="shared" si="5"/>
        <v>29463</v>
      </c>
      <c r="I17" s="51" t="s">
        <v>192</v>
      </c>
      <c r="J17" s="52" t="s">
        <v>193</v>
      </c>
      <c r="K17" s="51">
        <v>29463</v>
      </c>
      <c r="L17" s="51" t="s">
        <v>194</v>
      </c>
      <c r="M17" s="52" t="s">
        <v>106</v>
      </c>
      <c r="N17" s="52"/>
      <c r="O17" s="53" t="s">
        <v>195</v>
      </c>
      <c r="P17" s="53" t="s">
        <v>191</v>
      </c>
    </row>
    <row r="18" spans="1:16" ht="12.75" customHeight="1" thickBot="1" x14ac:dyDescent="0.25">
      <c r="A18" s="17" t="str">
        <f t="shared" si="0"/>
        <v> BBS 92 </v>
      </c>
      <c r="B18" s="7" t="str">
        <f t="shared" si="1"/>
        <v>I</v>
      </c>
      <c r="C18" s="17">
        <f t="shared" si="2"/>
        <v>47786.603000000003</v>
      </c>
      <c r="D18" s="12" t="str">
        <f t="shared" si="3"/>
        <v>vis</v>
      </c>
      <c r="E18" s="50">
        <f>VLOOKUP(C18,Active!C$21:E$969,3,FALSE)</f>
        <v>29475.092837881813</v>
      </c>
      <c r="F18" s="7" t="s">
        <v>101</v>
      </c>
      <c r="G18" s="12" t="str">
        <f t="shared" si="4"/>
        <v>47786.603</v>
      </c>
      <c r="H18" s="17">
        <f t="shared" si="5"/>
        <v>29475</v>
      </c>
      <c r="I18" s="51" t="s">
        <v>196</v>
      </c>
      <c r="J18" s="52" t="s">
        <v>197</v>
      </c>
      <c r="K18" s="51">
        <v>29475</v>
      </c>
      <c r="L18" s="51" t="s">
        <v>198</v>
      </c>
      <c r="M18" s="52" t="s">
        <v>106</v>
      </c>
      <c r="N18" s="52"/>
      <c r="O18" s="53" t="s">
        <v>181</v>
      </c>
      <c r="P18" s="53" t="s">
        <v>199</v>
      </c>
    </row>
    <row r="19" spans="1:16" ht="12.75" customHeight="1" thickBot="1" x14ac:dyDescent="0.25">
      <c r="A19" s="17" t="str">
        <f t="shared" si="0"/>
        <v> BBS 93 </v>
      </c>
      <c r="B19" s="7" t="str">
        <f t="shared" si="1"/>
        <v>I</v>
      </c>
      <c r="C19" s="17">
        <f t="shared" si="2"/>
        <v>47885.290999999997</v>
      </c>
      <c r="D19" s="12" t="str">
        <f t="shared" si="3"/>
        <v>vis</v>
      </c>
      <c r="E19" s="50">
        <f>VLOOKUP(C19,Active!C$21:E$969,3,FALSE)</f>
        <v>29605.096170692603</v>
      </c>
      <c r="F19" s="7" t="s">
        <v>101</v>
      </c>
      <c r="G19" s="12" t="str">
        <f t="shared" si="4"/>
        <v>47885.291</v>
      </c>
      <c r="H19" s="17">
        <f t="shared" si="5"/>
        <v>29605</v>
      </c>
      <c r="I19" s="51" t="s">
        <v>200</v>
      </c>
      <c r="J19" s="52" t="s">
        <v>201</v>
      </c>
      <c r="K19" s="51">
        <v>29605</v>
      </c>
      <c r="L19" s="51" t="s">
        <v>189</v>
      </c>
      <c r="M19" s="52" t="s">
        <v>106</v>
      </c>
      <c r="N19" s="52"/>
      <c r="O19" s="53" t="s">
        <v>181</v>
      </c>
      <c r="P19" s="53" t="s">
        <v>202</v>
      </c>
    </row>
    <row r="20" spans="1:16" ht="12.75" customHeight="1" thickBot="1" x14ac:dyDescent="0.25">
      <c r="A20" s="17" t="str">
        <f t="shared" si="0"/>
        <v> BBS 96 </v>
      </c>
      <c r="B20" s="7" t="str">
        <f t="shared" si="1"/>
        <v>I</v>
      </c>
      <c r="C20" s="17">
        <f t="shared" si="2"/>
        <v>48127.453000000001</v>
      </c>
      <c r="D20" s="12" t="str">
        <f t="shared" si="3"/>
        <v>vis</v>
      </c>
      <c r="E20" s="50">
        <f>VLOOKUP(C20,Active!C$21:E$969,3,FALSE)</f>
        <v>29924.100174017516</v>
      </c>
      <c r="F20" s="7" t="s">
        <v>101</v>
      </c>
      <c r="G20" s="12" t="str">
        <f t="shared" si="4"/>
        <v>48127.453</v>
      </c>
      <c r="H20" s="17">
        <f t="shared" si="5"/>
        <v>29924</v>
      </c>
      <c r="I20" s="51" t="s">
        <v>203</v>
      </c>
      <c r="J20" s="52" t="s">
        <v>204</v>
      </c>
      <c r="K20" s="51">
        <v>29924</v>
      </c>
      <c r="L20" s="51" t="s">
        <v>205</v>
      </c>
      <c r="M20" s="52" t="s">
        <v>106</v>
      </c>
      <c r="N20" s="52"/>
      <c r="O20" s="53" t="s">
        <v>181</v>
      </c>
      <c r="P20" s="53" t="s">
        <v>206</v>
      </c>
    </row>
    <row r="21" spans="1:16" ht="12.75" customHeight="1" thickBot="1" x14ac:dyDescent="0.25">
      <c r="A21" s="17" t="str">
        <f t="shared" si="0"/>
        <v> BBS 97 </v>
      </c>
      <c r="B21" s="7" t="str">
        <f t="shared" si="1"/>
        <v>I</v>
      </c>
      <c r="C21" s="17">
        <f t="shared" si="2"/>
        <v>48260.309000000001</v>
      </c>
      <c r="D21" s="12" t="str">
        <f t="shared" si="3"/>
        <v>vis</v>
      </c>
      <c r="E21" s="50">
        <f>VLOOKUP(C21,Active!C$21:E$969,3,FALSE)</f>
        <v>30099.113577713113</v>
      </c>
      <c r="F21" s="7" t="s">
        <v>101</v>
      </c>
      <c r="G21" s="12" t="str">
        <f t="shared" si="4"/>
        <v>48260.309</v>
      </c>
      <c r="H21" s="17">
        <f t="shared" si="5"/>
        <v>30099</v>
      </c>
      <c r="I21" s="51" t="s">
        <v>207</v>
      </c>
      <c r="J21" s="52" t="s">
        <v>208</v>
      </c>
      <c r="K21" s="51">
        <v>30099</v>
      </c>
      <c r="L21" s="51" t="s">
        <v>209</v>
      </c>
      <c r="M21" s="52" t="s">
        <v>106</v>
      </c>
      <c r="N21" s="52"/>
      <c r="O21" s="53" t="s">
        <v>181</v>
      </c>
      <c r="P21" s="53" t="s">
        <v>210</v>
      </c>
    </row>
    <row r="22" spans="1:16" ht="12.75" customHeight="1" thickBot="1" x14ac:dyDescent="0.25">
      <c r="A22" s="17" t="str">
        <f t="shared" si="0"/>
        <v> BBS 98 </v>
      </c>
      <c r="B22" s="7" t="str">
        <f t="shared" si="1"/>
        <v>I</v>
      </c>
      <c r="C22" s="17">
        <f t="shared" si="2"/>
        <v>48489.534</v>
      </c>
      <c r="D22" s="12" t="str">
        <f t="shared" si="3"/>
        <v>vis</v>
      </c>
      <c r="E22" s="50">
        <f>VLOOKUP(C22,Active!C$21:E$969,3,FALSE)</f>
        <v>30401.075457207633</v>
      </c>
      <c r="F22" s="7" t="s">
        <v>101</v>
      </c>
      <c r="G22" s="12" t="str">
        <f t="shared" si="4"/>
        <v>48489.534</v>
      </c>
      <c r="H22" s="17">
        <f t="shared" si="5"/>
        <v>30401</v>
      </c>
      <c r="I22" s="51" t="s">
        <v>211</v>
      </c>
      <c r="J22" s="52" t="s">
        <v>212</v>
      </c>
      <c r="K22" s="51">
        <v>30401</v>
      </c>
      <c r="L22" s="51" t="s">
        <v>213</v>
      </c>
      <c r="M22" s="52" t="s">
        <v>106</v>
      </c>
      <c r="N22" s="52"/>
      <c r="O22" s="53" t="s">
        <v>181</v>
      </c>
      <c r="P22" s="53" t="s">
        <v>214</v>
      </c>
    </row>
    <row r="23" spans="1:16" ht="12.75" customHeight="1" thickBot="1" x14ac:dyDescent="0.25">
      <c r="A23" s="17" t="str">
        <f t="shared" si="0"/>
        <v> BBS 99 </v>
      </c>
      <c r="B23" s="7" t="str">
        <f t="shared" si="1"/>
        <v>I</v>
      </c>
      <c r="C23" s="17">
        <f t="shared" si="2"/>
        <v>48533.586000000003</v>
      </c>
      <c r="D23" s="12" t="str">
        <f t="shared" si="3"/>
        <v>vis</v>
      </c>
      <c r="E23" s="50">
        <f>VLOOKUP(C23,Active!C$21:E$969,3,FALSE)</f>
        <v>30459.105884584635</v>
      </c>
      <c r="F23" s="7" t="s">
        <v>101</v>
      </c>
      <c r="G23" s="12" t="str">
        <f t="shared" si="4"/>
        <v>48533.586</v>
      </c>
      <c r="H23" s="17">
        <f t="shared" si="5"/>
        <v>30459</v>
      </c>
      <c r="I23" s="51" t="s">
        <v>215</v>
      </c>
      <c r="J23" s="52" t="s">
        <v>216</v>
      </c>
      <c r="K23" s="51">
        <v>30459</v>
      </c>
      <c r="L23" s="51" t="s">
        <v>217</v>
      </c>
      <c r="M23" s="52" t="s">
        <v>106</v>
      </c>
      <c r="N23" s="52"/>
      <c r="O23" s="53" t="s">
        <v>181</v>
      </c>
      <c r="P23" s="53" t="s">
        <v>218</v>
      </c>
    </row>
    <row r="24" spans="1:16" ht="12.75" customHeight="1" thickBot="1" x14ac:dyDescent="0.25">
      <c r="A24" s="17" t="str">
        <f t="shared" si="0"/>
        <v> BBS 101 </v>
      </c>
      <c r="B24" s="7" t="str">
        <f t="shared" si="1"/>
        <v>I</v>
      </c>
      <c r="C24" s="17">
        <f t="shared" si="2"/>
        <v>48820.527000000002</v>
      </c>
      <c r="D24" s="12" t="str">
        <f t="shared" si="3"/>
        <v>vis</v>
      </c>
      <c r="E24" s="50">
        <f>VLOOKUP(C24,Active!C$21:E$969,3,FALSE)</f>
        <v>30837.098004397205</v>
      </c>
      <c r="F24" s="7" t="s">
        <v>101</v>
      </c>
      <c r="G24" s="12" t="str">
        <f t="shared" si="4"/>
        <v>48820.527</v>
      </c>
      <c r="H24" s="17">
        <f t="shared" si="5"/>
        <v>30837</v>
      </c>
      <c r="I24" s="51" t="s">
        <v>219</v>
      </c>
      <c r="J24" s="52" t="s">
        <v>220</v>
      </c>
      <c r="K24" s="51">
        <v>30837</v>
      </c>
      <c r="L24" s="51" t="s">
        <v>221</v>
      </c>
      <c r="M24" s="52" t="s">
        <v>106</v>
      </c>
      <c r="N24" s="52"/>
      <c r="O24" s="53" t="s">
        <v>181</v>
      </c>
      <c r="P24" s="53" t="s">
        <v>222</v>
      </c>
    </row>
    <row r="25" spans="1:16" ht="12.75" customHeight="1" thickBot="1" x14ac:dyDescent="0.25">
      <c r="A25" s="17" t="str">
        <f t="shared" si="0"/>
        <v> BBS 102 </v>
      </c>
      <c r="B25" s="7" t="str">
        <f t="shared" si="1"/>
        <v>I</v>
      </c>
      <c r="C25" s="17">
        <f t="shared" si="2"/>
        <v>48963.235999999997</v>
      </c>
      <c r="D25" s="12" t="str">
        <f t="shared" si="3"/>
        <v>vis</v>
      </c>
      <c r="E25" s="50">
        <f>VLOOKUP(C25,Active!C$21:E$969,3,FALSE)</f>
        <v>31025.09092777285</v>
      </c>
      <c r="F25" s="7" t="s">
        <v>101</v>
      </c>
      <c r="G25" s="12" t="str">
        <f t="shared" si="4"/>
        <v>48963.236</v>
      </c>
      <c r="H25" s="17">
        <f t="shared" si="5"/>
        <v>31025</v>
      </c>
      <c r="I25" s="51" t="s">
        <v>223</v>
      </c>
      <c r="J25" s="52" t="s">
        <v>224</v>
      </c>
      <c r="K25" s="51">
        <v>31025</v>
      </c>
      <c r="L25" s="51" t="s">
        <v>225</v>
      </c>
      <c r="M25" s="52" t="s">
        <v>106</v>
      </c>
      <c r="N25" s="52"/>
      <c r="O25" s="53" t="s">
        <v>181</v>
      </c>
      <c r="P25" s="53" t="s">
        <v>226</v>
      </c>
    </row>
    <row r="26" spans="1:16" ht="12.75" customHeight="1" thickBot="1" x14ac:dyDescent="0.25">
      <c r="A26" s="17" t="str">
        <f t="shared" si="0"/>
        <v>IBVS 3877 </v>
      </c>
      <c r="B26" s="7" t="str">
        <f t="shared" si="1"/>
        <v>I</v>
      </c>
      <c r="C26" s="17">
        <f t="shared" si="2"/>
        <v>49031.555999999997</v>
      </c>
      <c r="D26" s="12" t="str">
        <f t="shared" si="3"/>
        <v>vis</v>
      </c>
      <c r="E26" s="50">
        <f>VLOOKUP(C26,Active!C$21:E$969,3,FALSE)</f>
        <v>31115.089992478119</v>
      </c>
      <c r="F26" s="7" t="s">
        <v>101</v>
      </c>
      <c r="G26" s="12" t="str">
        <f t="shared" si="4"/>
        <v>49031.556</v>
      </c>
      <c r="H26" s="17">
        <f t="shared" si="5"/>
        <v>31115</v>
      </c>
      <c r="I26" s="51" t="s">
        <v>227</v>
      </c>
      <c r="J26" s="52" t="s">
        <v>228</v>
      </c>
      <c r="K26" s="51">
        <v>31115</v>
      </c>
      <c r="L26" s="51" t="s">
        <v>229</v>
      </c>
      <c r="M26" s="52" t="s">
        <v>168</v>
      </c>
      <c r="N26" s="52" t="s">
        <v>169</v>
      </c>
      <c r="O26" s="53" t="s">
        <v>190</v>
      </c>
      <c r="P26" s="54" t="s">
        <v>230</v>
      </c>
    </row>
    <row r="27" spans="1:16" ht="12.75" customHeight="1" thickBot="1" x14ac:dyDescent="0.25">
      <c r="A27" s="17" t="str">
        <f t="shared" si="0"/>
        <v> BBS 103 </v>
      </c>
      <c r="B27" s="7" t="str">
        <f t="shared" si="1"/>
        <v>I</v>
      </c>
      <c r="C27" s="17">
        <f t="shared" si="2"/>
        <v>49054.324999999997</v>
      </c>
      <c r="D27" s="12" t="str">
        <f t="shared" si="3"/>
        <v>vis</v>
      </c>
      <c r="E27" s="50">
        <f>VLOOKUP(C27,Active!C$21:E$969,3,FALSE)</f>
        <v>31145.083972341617</v>
      </c>
      <c r="F27" s="7" t="s">
        <v>101</v>
      </c>
      <c r="G27" s="12" t="str">
        <f t="shared" si="4"/>
        <v>49054.325</v>
      </c>
      <c r="H27" s="17">
        <f t="shared" si="5"/>
        <v>31145</v>
      </c>
      <c r="I27" s="51" t="s">
        <v>231</v>
      </c>
      <c r="J27" s="52" t="s">
        <v>232</v>
      </c>
      <c r="K27" s="51">
        <v>31145</v>
      </c>
      <c r="L27" s="51" t="s">
        <v>167</v>
      </c>
      <c r="M27" s="52" t="s">
        <v>106</v>
      </c>
      <c r="N27" s="52"/>
      <c r="O27" s="53" t="s">
        <v>181</v>
      </c>
      <c r="P27" s="53" t="s">
        <v>233</v>
      </c>
    </row>
    <row r="28" spans="1:16" ht="12.75" customHeight="1" thickBot="1" x14ac:dyDescent="0.25">
      <c r="A28" s="17" t="str">
        <f t="shared" si="0"/>
        <v> BBS 104 </v>
      </c>
      <c r="B28" s="7" t="str">
        <f t="shared" si="1"/>
        <v>I</v>
      </c>
      <c r="C28" s="17">
        <f t="shared" si="2"/>
        <v>49173.489000000001</v>
      </c>
      <c r="D28" s="12" t="str">
        <f t="shared" si="3"/>
        <v>vis</v>
      </c>
      <c r="E28" s="50">
        <f>VLOOKUP(C28,Active!C$21:E$969,3,FALSE)</f>
        <v>31302.060678233585</v>
      </c>
      <c r="F28" s="7" t="s">
        <v>101</v>
      </c>
      <c r="G28" s="12" t="str">
        <f t="shared" si="4"/>
        <v>49173.489</v>
      </c>
      <c r="H28" s="17">
        <f t="shared" si="5"/>
        <v>31302</v>
      </c>
      <c r="I28" s="51" t="s">
        <v>234</v>
      </c>
      <c r="J28" s="52" t="s">
        <v>235</v>
      </c>
      <c r="K28" s="51">
        <v>31302</v>
      </c>
      <c r="L28" s="51" t="s">
        <v>236</v>
      </c>
      <c r="M28" s="52" t="s">
        <v>106</v>
      </c>
      <c r="N28" s="52"/>
      <c r="O28" s="53" t="s">
        <v>181</v>
      </c>
      <c r="P28" s="53" t="s">
        <v>237</v>
      </c>
    </row>
    <row r="29" spans="1:16" ht="12.75" customHeight="1" thickBot="1" x14ac:dyDescent="0.25">
      <c r="A29" s="17" t="str">
        <f t="shared" si="0"/>
        <v> BBS 107 </v>
      </c>
      <c r="B29" s="7" t="str">
        <f t="shared" si="1"/>
        <v>I</v>
      </c>
      <c r="C29" s="17">
        <f t="shared" si="2"/>
        <v>49561.421999999999</v>
      </c>
      <c r="D29" s="12" t="str">
        <f t="shared" si="3"/>
        <v>vis</v>
      </c>
      <c r="E29" s="50">
        <f>VLOOKUP(C29,Active!C$21:E$969,3,FALSE)</f>
        <v>31813.091228121019</v>
      </c>
      <c r="F29" s="7" t="s">
        <v>101</v>
      </c>
      <c r="G29" s="12" t="str">
        <f t="shared" si="4"/>
        <v>49561.422</v>
      </c>
      <c r="H29" s="17">
        <f t="shared" si="5"/>
        <v>31813</v>
      </c>
      <c r="I29" s="51" t="s">
        <v>238</v>
      </c>
      <c r="J29" s="52" t="s">
        <v>239</v>
      </c>
      <c r="K29" s="51">
        <v>31813</v>
      </c>
      <c r="L29" s="51" t="s">
        <v>225</v>
      </c>
      <c r="M29" s="52" t="s">
        <v>106</v>
      </c>
      <c r="N29" s="52"/>
      <c r="O29" s="53" t="s">
        <v>181</v>
      </c>
      <c r="P29" s="53" t="s">
        <v>240</v>
      </c>
    </row>
    <row r="30" spans="1:16" ht="12.75" customHeight="1" thickBot="1" x14ac:dyDescent="0.25">
      <c r="A30" s="17" t="str">
        <f t="shared" si="0"/>
        <v> BBS 110 </v>
      </c>
      <c r="B30" s="7" t="str">
        <f t="shared" si="1"/>
        <v>I</v>
      </c>
      <c r="C30" s="17">
        <f t="shared" si="2"/>
        <v>49948.58</v>
      </c>
      <c r="D30" s="12" t="str">
        <f t="shared" si="3"/>
        <v>vis</v>
      </c>
      <c r="E30" s="50">
        <f>VLOOKUP(C30,Active!C$21:E$969,3,FALSE)</f>
        <v>32323.100857704791</v>
      </c>
      <c r="F30" s="7" t="s">
        <v>101</v>
      </c>
      <c r="G30" s="12" t="str">
        <f t="shared" si="4"/>
        <v>49948.580</v>
      </c>
      <c r="H30" s="17">
        <f t="shared" si="5"/>
        <v>32323</v>
      </c>
      <c r="I30" s="51" t="s">
        <v>241</v>
      </c>
      <c r="J30" s="52" t="s">
        <v>242</v>
      </c>
      <c r="K30" s="51">
        <v>32323</v>
      </c>
      <c r="L30" s="51" t="s">
        <v>243</v>
      </c>
      <c r="M30" s="52" t="s">
        <v>106</v>
      </c>
      <c r="N30" s="52"/>
      <c r="O30" s="53" t="s">
        <v>181</v>
      </c>
      <c r="P30" s="53" t="s">
        <v>244</v>
      </c>
    </row>
    <row r="31" spans="1:16" ht="12.75" customHeight="1" thickBot="1" x14ac:dyDescent="0.25">
      <c r="A31" s="17" t="str">
        <f t="shared" si="0"/>
        <v> BBS 114 </v>
      </c>
      <c r="B31" s="7" t="str">
        <f t="shared" si="1"/>
        <v>I</v>
      </c>
      <c r="C31" s="17">
        <f t="shared" si="2"/>
        <v>50488.309000000001</v>
      </c>
      <c r="D31" s="12" t="str">
        <f t="shared" si="3"/>
        <v>vis</v>
      </c>
      <c r="E31" s="50">
        <f>VLOOKUP(C31,Active!C$21:E$969,3,FALSE)</f>
        <v>33034.094786192945</v>
      </c>
      <c r="F31" s="7" t="s">
        <v>101</v>
      </c>
      <c r="G31" s="12" t="str">
        <f t="shared" si="4"/>
        <v>50488.309</v>
      </c>
      <c r="H31" s="17">
        <f t="shared" si="5"/>
        <v>33034</v>
      </c>
      <c r="I31" s="51" t="s">
        <v>245</v>
      </c>
      <c r="J31" s="52" t="s">
        <v>246</v>
      </c>
      <c r="K31" s="51">
        <v>33034</v>
      </c>
      <c r="L31" s="51" t="s">
        <v>247</v>
      </c>
      <c r="M31" s="52" t="s">
        <v>106</v>
      </c>
      <c r="N31" s="52"/>
      <c r="O31" s="53" t="s">
        <v>181</v>
      </c>
      <c r="P31" s="53" t="s">
        <v>248</v>
      </c>
    </row>
    <row r="32" spans="1:16" ht="12.75" customHeight="1" thickBot="1" x14ac:dyDescent="0.25">
      <c r="A32" s="17" t="str">
        <f t="shared" si="0"/>
        <v> BBS 115 </v>
      </c>
      <c r="B32" s="7" t="str">
        <f t="shared" si="1"/>
        <v>I</v>
      </c>
      <c r="C32" s="17">
        <f t="shared" si="2"/>
        <v>50670.493000000002</v>
      </c>
      <c r="D32" s="12" t="str">
        <f t="shared" si="3"/>
        <v>vis</v>
      </c>
      <c r="E32" s="50">
        <f>VLOOKUP(C32,Active!C$21:E$969,3,FALSE)</f>
        <v>33274.088779229613</v>
      </c>
      <c r="F32" s="7" t="s">
        <v>101</v>
      </c>
      <c r="G32" s="12" t="str">
        <f t="shared" si="4"/>
        <v>50670.493</v>
      </c>
      <c r="H32" s="17">
        <f t="shared" si="5"/>
        <v>33274</v>
      </c>
      <c r="I32" s="51" t="s">
        <v>249</v>
      </c>
      <c r="J32" s="52" t="s">
        <v>250</v>
      </c>
      <c r="K32" s="51">
        <v>33274</v>
      </c>
      <c r="L32" s="51" t="s">
        <v>251</v>
      </c>
      <c r="M32" s="52" t="s">
        <v>106</v>
      </c>
      <c r="N32" s="52"/>
      <c r="O32" s="53" t="s">
        <v>181</v>
      </c>
      <c r="P32" s="53" t="s">
        <v>252</v>
      </c>
    </row>
    <row r="33" spans="1:16" ht="12.75" customHeight="1" thickBot="1" x14ac:dyDescent="0.25">
      <c r="A33" s="17" t="str">
        <f t="shared" si="0"/>
        <v>IBVS 4887 </v>
      </c>
      <c r="B33" s="7" t="str">
        <f t="shared" si="1"/>
        <v>I</v>
      </c>
      <c r="C33" s="17">
        <f t="shared" si="2"/>
        <v>50708.452100000002</v>
      </c>
      <c r="D33" s="12" t="str">
        <f t="shared" si="3"/>
        <v>vis</v>
      </c>
      <c r="E33" s="50">
        <f>VLOOKUP(C33,Active!C$21:E$969,3,FALSE)</f>
        <v>33324.092928776648</v>
      </c>
      <c r="F33" s="7" t="s">
        <v>101</v>
      </c>
      <c r="G33" s="12" t="str">
        <f t="shared" si="4"/>
        <v>50708.4521</v>
      </c>
      <c r="H33" s="17">
        <f t="shared" si="5"/>
        <v>33324</v>
      </c>
      <c r="I33" s="51" t="s">
        <v>253</v>
      </c>
      <c r="J33" s="52" t="s">
        <v>254</v>
      </c>
      <c r="K33" s="51">
        <v>33324</v>
      </c>
      <c r="L33" s="51" t="s">
        <v>255</v>
      </c>
      <c r="M33" s="52" t="s">
        <v>168</v>
      </c>
      <c r="N33" s="52" t="s">
        <v>169</v>
      </c>
      <c r="O33" s="53" t="s">
        <v>256</v>
      </c>
      <c r="P33" s="54" t="s">
        <v>257</v>
      </c>
    </row>
    <row r="34" spans="1:16" ht="12.75" customHeight="1" thickBot="1" x14ac:dyDescent="0.25">
      <c r="A34" s="17" t="str">
        <f t="shared" si="0"/>
        <v> BBS 117 </v>
      </c>
      <c r="B34" s="7" t="str">
        <f t="shared" si="1"/>
        <v>I</v>
      </c>
      <c r="C34" s="17">
        <f t="shared" si="2"/>
        <v>50863.317000000003</v>
      </c>
      <c r="D34" s="12" t="str">
        <f t="shared" si="3"/>
        <v>vis</v>
      </c>
      <c r="E34" s="50">
        <f>VLOOKUP(C34,Active!C$21:E$969,3,FALSE)</f>
        <v>33528.099020048241</v>
      </c>
      <c r="F34" s="7" t="s">
        <v>101</v>
      </c>
      <c r="G34" s="12" t="str">
        <f t="shared" si="4"/>
        <v>50863.317</v>
      </c>
      <c r="H34" s="17">
        <f t="shared" si="5"/>
        <v>33528</v>
      </c>
      <c r="I34" s="51" t="s">
        <v>261</v>
      </c>
      <c r="J34" s="52" t="s">
        <v>262</v>
      </c>
      <c r="K34" s="51">
        <v>33528</v>
      </c>
      <c r="L34" s="51" t="s">
        <v>263</v>
      </c>
      <c r="M34" s="52" t="s">
        <v>106</v>
      </c>
      <c r="N34" s="52"/>
      <c r="O34" s="53" t="s">
        <v>181</v>
      </c>
      <c r="P34" s="53" t="s">
        <v>264</v>
      </c>
    </row>
    <row r="35" spans="1:16" ht="12.75" customHeight="1" thickBot="1" x14ac:dyDescent="0.25">
      <c r="A35" s="17" t="str">
        <f t="shared" si="0"/>
        <v> BBS 120 </v>
      </c>
      <c r="B35" s="7" t="str">
        <f t="shared" si="1"/>
        <v>I</v>
      </c>
      <c r="C35" s="17">
        <f t="shared" si="2"/>
        <v>51341.546000000002</v>
      </c>
      <c r="D35" s="12" t="str">
        <f t="shared" si="3"/>
        <v>vis</v>
      </c>
      <c r="E35" s="50">
        <f>VLOOKUP(C35,Active!C$21:E$969,3,FALSE)</f>
        <v>34158.077982503404</v>
      </c>
      <c r="F35" s="7" t="s">
        <v>101</v>
      </c>
      <c r="G35" s="12" t="str">
        <f t="shared" si="4"/>
        <v>51341.546</v>
      </c>
      <c r="H35" s="17">
        <f t="shared" si="5"/>
        <v>34158</v>
      </c>
      <c r="I35" s="51" t="s">
        <v>265</v>
      </c>
      <c r="J35" s="52" t="s">
        <v>266</v>
      </c>
      <c r="K35" s="51">
        <v>34158</v>
      </c>
      <c r="L35" s="51" t="s">
        <v>267</v>
      </c>
      <c r="M35" s="52" t="s">
        <v>106</v>
      </c>
      <c r="N35" s="52"/>
      <c r="O35" s="53" t="s">
        <v>181</v>
      </c>
      <c r="P35" s="53" t="s">
        <v>268</v>
      </c>
    </row>
    <row r="36" spans="1:16" ht="12.75" customHeight="1" thickBot="1" x14ac:dyDescent="0.25">
      <c r="A36" s="17" t="str">
        <f t="shared" si="0"/>
        <v>BAVM 132 </v>
      </c>
      <c r="B36" s="7" t="str">
        <f t="shared" si="1"/>
        <v>I</v>
      </c>
      <c r="C36" s="17">
        <f t="shared" si="2"/>
        <v>51423.538099999998</v>
      </c>
      <c r="D36" s="12" t="str">
        <f t="shared" si="3"/>
        <v>vis</v>
      </c>
      <c r="E36" s="50">
        <f>VLOOKUP(C36,Active!C$21:E$969,3,FALSE)</f>
        <v>34266.087530413541</v>
      </c>
      <c r="F36" s="7" t="s">
        <v>101</v>
      </c>
      <c r="G36" s="12" t="str">
        <f t="shared" si="4"/>
        <v>51423.5381</v>
      </c>
      <c r="H36" s="17">
        <f t="shared" si="5"/>
        <v>34266</v>
      </c>
      <c r="I36" s="51" t="s">
        <v>269</v>
      </c>
      <c r="J36" s="52" t="s">
        <v>270</v>
      </c>
      <c r="K36" s="51">
        <v>34266</v>
      </c>
      <c r="L36" s="51" t="s">
        <v>271</v>
      </c>
      <c r="M36" s="52" t="s">
        <v>168</v>
      </c>
      <c r="N36" s="52" t="s">
        <v>272</v>
      </c>
      <c r="O36" s="53" t="s">
        <v>273</v>
      </c>
      <c r="P36" s="54" t="s">
        <v>274</v>
      </c>
    </row>
    <row r="37" spans="1:16" ht="12.75" customHeight="1" thickBot="1" x14ac:dyDescent="0.25">
      <c r="A37" s="17" t="str">
        <f t="shared" si="0"/>
        <v>IBVS 5224 </v>
      </c>
      <c r="B37" s="7" t="str">
        <f t="shared" si="1"/>
        <v>I</v>
      </c>
      <c r="C37" s="17">
        <f t="shared" si="2"/>
        <v>51913.9283</v>
      </c>
      <c r="D37" s="12" t="str">
        <f t="shared" si="3"/>
        <v>vis</v>
      </c>
      <c r="E37" s="50">
        <f>VLOOKUP(C37,Active!C$21:E$969,3,FALSE)</f>
        <v>34912.086642542214</v>
      </c>
      <c r="F37" s="7" t="s">
        <v>101</v>
      </c>
      <c r="G37" s="12" t="str">
        <f t="shared" si="4"/>
        <v>51913.9283</v>
      </c>
      <c r="H37" s="17">
        <f t="shared" si="5"/>
        <v>34912</v>
      </c>
      <c r="I37" s="51" t="s">
        <v>281</v>
      </c>
      <c r="J37" s="52" t="s">
        <v>282</v>
      </c>
      <c r="K37" s="51">
        <v>34912</v>
      </c>
      <c r="L37" s="51" t="s">
        <v>283</v>
      </c>
      <c r="M37" s="52" t="s">
        <v>168</v>
      </c>
      <c r="N37" s="52" t="s">
        <v>169</v>
      </c>
      <c r="O37" s="53" t="s">
        <v>284</v>
      </c>
      <c r="P37" s="54" t="s">
        <v>285</v>
      </c>
    </row>
    <row r="38" spans="1:16" ht="12.75" customHeight="1" thickBot="1" x14ac:dyDescent="0.25">
      <c r="A38" s="17" t="str">
        <f t="shared" si="0"/>
        <v> BBS 128 </v>
      </c>
      <c r="B38" s="7" t="str">
        <f t="shared" si="1"/>
        <v>I</v>
      </c>
      <c r="C38" s="17">
        <f t="shared" si="2"/>
        <v>52366.370999999999</v>
      </c>
      <c r="D38" s="12" t="str">
        <f t="shared" si="3"/>
        <v>vis</v>
      </c>
      <c r="E38" s="50">
        <f>VLOOKUP(C38,Active!C$21:E$969,3,FALSE)</f>
        <v>35508.096885995474</v>
      </c>
      <c r="F38" s="7" t="s">
        <v>101</v>
      </c>
      <c r="G38" s="12" t="str">
        <f t="shared" si="4"/>
        <v>52366.371</v>
      </c>
      <c r="H38" s="17">
        <f t="shared" si="5"/>
        <v>35508</v>
      </c>
      <c r="I38" s="51" t="s">
        <v>303</v>
      </c>
      <c r="J38" s="52" t="s">
        <v>304</v>
      </c>
      <c r="K38" s="51">
        <v>35508</v>
      </c>
      <c r="L38" s="51" t="s">
        <v>221</v>
      </c>
      <c r="M38" s="52" t="s">
        <v>106</v>
      </c>
      <c r="N38" s="52"/>
      <c r="O38" s="53" t="s">
        <v>181</v>
      </c>
      <c r="P38" s="53" t="s">
        <v>305</v>
      </c>
    </row>
    <row r="39" spans="1:16" ht="12.75" customHeight="1" thickBot="1" x14ac:dyDescent="0.25">
      <c r="A39" s="17" t="str">
        <f t="shared" si="0"/>
        <v> BBS 129 </v>
      </c>
      <c r="B39" s="7" t="str">
        <f t="shared" si="1"/>
        <v>I</v>
      </c>
      <c r="C39" s="17">
        <f t="shared" si="2"/>
        <v>52532.614999999998</v>
      </c>
      <c r="D39" s="12" t="str">
        <f t="shared" si="3"/>
        <v>vis</v>
      </c>
      <c r="E39" s="50">
        <f>VLOOKUP(C39,Active!C$21:E$969,3,FALSE)</f>
        <v>35727.092853689603</v>
      </c>
      <c r="F39" s="7" t="s">
        <v>101</v>
      </c>
      <c r="G39" s="12" t="str">
        <f t="shared" si="4"/>
        <v>52532.615</v>
      </c>
      <c r="H39" s="17">
        <f t="shared" si="5"/>
        <v>35727</v>
      </c>
      <c r="I39" s="51" t="s">
        <v>306</v>
      </c>
      <c r="J39" s="52" t="s">
        <v>307</v>
      </c>
      <c r="K39" s="51">
        <v>35727</v>
      </c>
      <c r="L39" s="51" t="s">
        <v>198</v>
      </c>
      <c r="M39" s="52" t="s">
        <v>106</v>
      </c>
      <c r="N39" s="52"/>
      <c r="O39" s="53" t="s">
        <v>181</v>
      </c>
      <c r="P39" s="53" t="s">
        <v>308</v>
      </c>
    </row>
    <row r="40" spans="1:16" ht="12.75" customHeight="1" thickBot="1" x14ac:dyDescent="0.25">
      <c r="A40" s="17" t="str">
        <f t="shared" si="0"/>
        <v> JAAVSO 41;122 </v>
      </c>
      <c r="B40" s="7" t="str">
        <f t="shared" si="1"/>
        <v>I</v>
      </c>
      <c r="C40" s="17">
        <f t="shared" si="2"/>
        <v>52585.7598</v>
      </c>
      <c r="D40" s="12" t="str">
        <f t="shared" si="3"/>
        <v>vis</v>
      </c>
      <c r="E40" s="50">
        <f>VLOOKUP(C40,Active!C$21:E$969,3,FALSE)</f>
        <v>35797.1013767275</v>
      </c>
      <c r="F40" s="7" t="s">
        <v>101</v>
      </c>
      <c r="G40" s="12" t="str">
        <f t="shared" si="4"/>
        <v>52585.7598</v>
      </c>
      <c r="H40" s="17">
        <f t="shared" si="5"/>
        <v>35797</v>
      </c>
      <c r="I40" s="51" t="s">
        <v>309</v>
      </c>
      <c r="J40" s="52" t="s">
        <v>310</v>
      </c>
      <c r="K40" s="51">
        <v>35797</v>
      </c>
      <c r="L40" s="51" t="s">
        <v>311</v>
      </c>
      <c r="M40" s="52" t="s">
        <v>312</v>
      </c>
      <c r="N40" s="52" t="s">
        <v>106</v>
      </c>
      <c r="O40" s="53" t="s">
        <v>313</v>
      </c>
      <c r="P40" s="53" t="s">
        <v>314</v>
      </c>
    </row>
    <row r="41" spans="1:16" ht="12.75" customHeight="1" thickBot="1" x14ac:dyDescent="0.25">
      <c r="A41" s="17" t="str">
        <f t="shared" si="0"/>
        <v> BBS 130 </v>
      </c>
      <c r="B41" s="7" t="str">
        <f t="shared" si="1"/>
        <v>I</v>
      </c>
      <c r="C41" s="17">
        <f t="shared" si="2"/>
        <v>52964.56</v>
      </c>
      <c r="D41" s="12" t="str">
        <f t="shared" si="3"/>
        <v>vis</v>
      </c>
      <c r="E41" s="50">
        <f>VLOOKUP(C41,Active!C$21:E$969,3,FALSE)</f>
        <v>36296.101138293205</v>
      </c>
      <c r="F41" s="7" t="s">
        <v>101</v>
      </c>
      <c r="G41" s="12" t="str">
        <f t="shared" si="4"/>
        <v>52964.560</v>
      </c>
      <c r="H41" s="17">
        <f t="shared" si="5"/>
        <v>36296</v>
      </c>
      <c r="I41" s="51" t="s">
        <v>315</v>
      </c>
      <c r="J41" s="52" t="s">
        <v>316</v>
      </c>
      <c r="K41" s="51">
        <v>36296</v>
      </c>
      <c r="L41" s="51" t="s">
        <v>243</v>
      </c>
      <c r="M41" s="52" t="s">
        <v>106</v>
      </c>
      <c r="N41" s="52"/>
      <c r="O41" s="53" t="s">
        <v>181</v>
      </c>
      <c r="P41" s="53" t="s">
        <v>317</v>
      </c>
    </row>
    <row r="42" spans="1:16" ht="12.75" customHeight="1" thickBot="1" x14ac:dyDescent="0.25">
      <c r="A42" s="17" t="str">
        <f t="shared" si="0"/>
        <v>BAVM 173 </v>
      </c>
      <c r="B42" s="7" t="str">
        <f t="shared" si="1"/>
        <v>I</v>
      </c>
      <c r="C42" s="17">
        <f t="shared" si="2"/>
        <v>53251.496700000003</v>
      </c>
      <c r="D42" s="12" t="str">
        <f t="shared" si="3"/>
        <v>vis</v>
      </c>
      <c r="E42" s="50">
        <f>VLOOKUP(C42,Active!C$21:E$969,3,FALSE)</f>
        <v>36674.087593644741</v>
      </c>
      <c r="F42" s="7" t="s">
        <v>101</v>
      </c>
      <c r="G42" s="12" t="str">
        <f t="shared" si="4"/>
        <v>53251.4967</v>
      </c>
      <c r="H42" s="17">
        <f t="shared" si="5"/>
        <v>36674</v>
      </c>
      <c r="I42" s="51" t="s">
        <v>318</v>
      </c>
      <c r="J42" s="52" t="s">
        <v>319</v>
      </c>
      <c r="K42" s="51">
        <v>36674</v>
      </c>
      <c r="L42" s="51" t="s">
        <v>320</v>
      </c>
      <c r="M42" s="52" t="s">
        <v>168</v>
      </c>
      <c r="N42" s="52" t="s">
        <v>272</v>
      </c>
      <c r="O42" s="53" t="s">
        <v>321</v>
      </c>
      <c r="P42" s="54" t="s">
        <v>322</v>
      </c>
    </row>
    <row r="43" spans="1:16" ht="12.75" customHeight="1" thickBot="1" x14ac:dyDescent="0.25">
      <c r="A43" s="17" t="str">
        <f t="shared" ref="A43:A74" si="6">P43</f>
        <v>OEJV 0003 </v>
      </c>
      <c r="B43" s="7" t="str">
        <f t="shared" ref="B43:B74" si="7">IF(H43=INT(H43),"I","II")</f>
        <v>I</v>
      </c>
      <c r="C43" s="17">
        <f t="shared" ref="C43:C74" si="8">1*G43</f>
        <v>53257.569000000003</v>
      </c>
      <c r="D43" s="12" t="str">
        <f t="shared" ref="D43:D74" si="9">VLOOKUP(F43,I$1:J$5,2,FALSE)</f>
        <v>vis</v>
      </c>
      <c r="E43" s="50">
        <f>VLOOKUP(C43,Active!C$21:E$969,3,FALSE)</f>
        <v>36682.086734754368</v>
      </c>
      <c r="F43" s="7" t="s">
        <v>101</v>
      </c>
      <c r="G43" s="12" t="str">
        <f t="shared" ref="G43:G74" si="10">MID(I43,3,LEN(I43)-3)</f>
        <v>53257.569</v>
      </c>
      <c r="H43" s="17">
        <f t="shared" ref="H43:H74" si="11">1*K43</f>
        <v>36682</v>
      </c>
      <c r="I43" s="51" t="s">
        <v>323</v>
      </c>
      <c r="J43" s="52" t="s">
        <v>324</v>
      </c>
      <c r="K43" s="51">
        <v>36682</v>
      </c>
      <c r="L43" s="51" t="s">
        <v>325</v>
      </c>
      <c r="M43" s="52" t="s">
        <v>106</v>
      </c>
      <c r="N43" s="52"/>
      <c r="O43" s="53" t="s">
        <v>181</v>
      </c>
      <c r="P43" s="54" t="s">
        <v>326</v>
      </c>
    </row>
    <row r="44" spans="1:16" ht="12.75" customHeight="1" thickBot="1" x14ac:dyDescent="0.25">
      <c r="A44" s="17" t="str">
        <f t="shared" si="6"/>
        <v>OEJV 0003 </v>
      </c>
      <c r="B44" s="7" t="str">
        <f t="shared" si="7"/>
        <v>I</v>
      </c>
      <c r="C44" s="17">
        <f t="shared" si="8"/>
        <v>53579.447</v>
      </c>
      <c r="D44" s="12" t="str">
        <f t="shared" si="9"/>
        <v>vis</v>
      </c>
      <c r="E44" s="50">
        <f>VLOOKUP(C44,Active!C$21:E$969,3,FALSE)</f>
        <v>37106.101941856286</v>
      </c>
      <c r="F44" s="7" t="s">
        <v>101</v>
      </c>
      <c r="G44" s="12" t="str">
        <f t="shared" si="10"/>
        <v>53579.447</v>
      </c>
      <c r="H44" s="17">
        <f t="shared" si="11"/>
        <v>37106</v>
      </c>
      <c r="I44" s="51" t="s">
        <v>327</v>
      </c>
      <c r="J44" s="52" t="s">
        <v>328</v>
      </c>
      <c r="K44" s="51">
        <v>37106</v>
      </c>
      <c r="L44" s="51" t="s">
        <v>243</v>
      </c>
      <c r="M44" s="52" t="s">
        <v>106</v>
      </c>
      <c r="N44" s="52"/>
      <c r="O44" s="53" t="s">
        <v>181</v>
      </c>
      <c r="P44" s="54" t="s">
        <v>326</v>
      </c>
    </row>
    <row r="45" spans="1:16" ht="12.75" customHeight="1" thickBot="1" x14ac:dyDescent="0.25">
      <c r="A45" s="17" t="str">
        <f t="shared" si="6"/>
        <v>IBVS 5760 </v>
      </c>
      <c r="B45" s="7" t="str">
        <f t="shared" si="7"/>
        <v>I</v>
      </c>
      <c r="C45" s="17">
        <f t="shared" si="8"/>
        <v>54031.873</v>
      </c>
      <c r="D45" s="12" t="str">
        <f t="shared" si="9"/>
        <v>vis</v>
      </c>
      <c r="E45" s="50">
        <f>VLOOKUP(C45,Active!C$21:E$969,3,FALSE)</f>
        <v>37702.090186123649</v>
      </c>
      <c r="F45" s="7" t="s">
        <v>101</v>
      </c>
      <c r="G45" s="12" t="str">
        <f t="shared" si="10"/>
        <v>54031.8730</v>
      </c>
      <c r="H45" s="17">
        <f t="shared" si="11"/>
        <v>37702</v>
      </c>
      <c r="I45" s="51" t="s">
        <v>334</v>
      </c>
      <c r="J45" s="52" t="s">
        <v>335</v>
      </c>
      <c r="K45" s="51">
        <v>37702</v>
      </c>
      <c r="L45" s="51" t="s">
        <v>331</v>
      </c>
      <c r="M45" s="52" t="s">
        <v>312</v>
      </c>
      <c r="N45" s="52" t="s">
        <v>336</v>
      </c>
      <c r="O45" s="53" t="s">
        <v>284</v>
      </c>
      <c r="P45" s="54" t="s">
        <v>337</v>
      </c>
    </row>
    <row r="46" spans="1:16" ht="12.75" customHeight="1" thickBot="1" x14ac:dyDescent="0.25">
      <c r="A46" s="17" t="str">
        <f t="shared" si="6"/>
        <v>IBVS 5933 </v>
      </c>
      <c r="B46" s="7" t="str">
        <f t="shared" si="7"/>
        <v>I</v>
      </c>
      <c r="C46" s="17">
        <f t="shared" si="8"/>
        <v>54843.370499999997</v>
      </c>
      <c r="D46" s="12" t="str">
        <f t="shared" si="9"/>
        <v>vis</v>
      </c>
      <c r="E46" s="50">
        <f>VLOOKUP(C46,Active!C$21:E$969,3,FALSE)</f>
        <v>38771.089249511599</v>
      </c>
      <c r="F46" s="7" t="s">
        <v>101</v>
      </c>
      <c r="G46" s="12" t="str">
        <f t="shared" si="10"/>
        <v>54843.3705</v>
      </c>
      <c r="H46" s="17">
        <f t="shared" si="11"/>
        <v>38771</v>
      </c>
      <c r="I46" s="51" t="s">
        <v>338</v>
      </c>
      <c r="J46" s="52" t="s">
        <v>339</v>
      </c>
      <c r="K46" s="51">
        <v>38771</v>
      </c>
      <c r="L46" s="51" t="s">
        <v>288</v>
      </c>
      <c r="M46" s="52" t="s">
        <v>312</v>
      </c>
      <c r="N46" s="52" t="s">
        <v>101</v>
      </c>
      <c r="O46" s="53" t="s">
        <v>340</v>
      </c>
      <c r="P46" s="54" t="s">
        <v>341</v>
      </c>
    </row>
    <row r="47" spans="1:16" ht="12.75" customHeight="1" thickBot="1" x14ac:dyDescent="0.25">
      <c r="A47" s="17" t="str">
        <f t="shared" si="6"/>
        <v>IBVS 5933 </v>
      </c>
      <c r="B47" s="7" t="str">
        <f t="shared" si="7"/>
        <v>I</v>
      </c>
      <c r="C47" s="17">
        <f t="shared" si="8"/>
        <v>54843.371899999998</v>
      </c>
      <c r="D47" s="12" t="str">
        <f t="shared" si="9"/>
        <v>vis</v>
      </c>
      <c r="E47" s="50">
        <f>VLOOKUP(C47,Active!C$21:E$969,3,FALSE)</f>
        <v>38771.091093754731</v>
      </c>
      <c r="F47" s="7" t="s">
        <v>101</v>
      </c>
      <c r="G47" s="12" t="str">
        <f t="shared" si="10"/>
        <v>54843.3719</v>
      </c>
      <c r="H47" s="17">
        <f t="shared" si="11"/>
        <v>38771</v>
      </c>
      <c r="I47" s="51" t="s">
        <v>342</v>
      </c>
      <c r="J47" s="52" t="s">
        <v>343</v>
      </c>
      <c r="K47" s="51">
        <v>38771</v>
      </c>
      <c r="L47" s="51" t="s">
        <v>344</v>
      </c>
      <c r="M47" s="52" t="s">
        <v>312</v>
      </c>
      <c r="N47" s="52" t="s">
        <v>336</v>
      </c>
      <c r="O47" s="53" t="s">
        <v>340</v>
      </c>
      <c r="P47" s="54" t="s">
        <v>341</v>
      </c>
    </row>
    <row r="48" spans="1:16" ht="12.75" customHeight="1" thickBot="1" x14ac:dyDescent="0.25">
      <c r="A48" s="17" t="str">
        <f t="shared" si="6"/>
        <v>BAVM 215 </v>
      </c>
      <c r="B48" s="7" t="str">
        <f t="shared" si="7"/>
        <v>I</v>
      </c>
      <c r="C48" s="17">
        <f t="shared" si="8"/>
        <v>55473.437400000003</v>
      </c>
      <c r="D48" s="12" t="str">
        <f t="shared" si="9"/>
        <v>vis</v>
      </c>
      <c r="E48" s="50">
        <f>VLOOKUP(C48,Active!C$21:E$969,3,FALSE)</f>
        <v>39601.086786129716</v>
      </c>
      <c r="F48" s="7" t="s">
        <v>101</v>
      </c>
      <c r="G48" s="12" t="str">
        <f t="shared" si="10"/>
        <v>55473.4374</v>
      </c>
      <c r="H48" s="17">
        <f t="shared" si="11"/>
        <v>39601</v>
      </c>
      <c r="I48" s="51" t="s">
        <v>356</v>
      </c>
      <c r="J48" s="52" t="s">
        <v>357</v>
      </c>
      <c r="K48" s="51" t="s">
        <v>358</v>
      </c>
      <c r="L48" s="51" t="s">
        <v>359</v>
      </c>
      <c r="M48" s="52" t="s">
        <v>312</v>
      </c>
      <c r="N48" s="52" t="s">
        <v>348</v>
      </c>
      <c r="O48" s="53" t="s">
        <v>349</v>
      </c>
      <c r="P48" s="54" t="s">
        <v>360</v>
      </c>
    </row>
    <row r="49" spans="1:16" ht="12.75" customHeight="1" thickBot="1" x14ac:dyDescent="0.25">
      <c r="A49" s="17" t="str">
        <f t="shared" si="6"/>
        <v>IBVS 6011 </v>
      </c>
      <c r="B49" s="7" t="str">
        <f t="shared" si="7"/>
        <v>I</v>
      </c>
      <c r="C49" s="17">
        <f t="shared" si="8"/>
        <v>55894.750999999997</v>
      </c>
      <c r="D49" s="12" t="str">
        <f t="shared" si="9"/>
        <v>CCD</v>
      </c>
      <c r="E49" s="50">
        <f>VLOOKUP(C49,Active!C$21:E$969,3,FALSE)</f>
        <v>40156.090151873417</v>
      </c>
      <c r="F49" s="7" t="str">
        <f>LEFT(M49,1)</f>
        <v>C</v>
      </c>
      <c r="G49" s="12" t="str">
        <f t="shared" si="10"/>
        <v>55894.7510</v>
      </c>
      <c r="H49" s="17">
        <f t="shared" si="11"/>
        <v>40156</v>
      </c>
      <c r="I49" s="51" t="s">
        <v>365</v>
      </c>
      <c r="J49" s="52" t="s">
        <v>366</v>
      </c>
      <c r="K49" s="51" t="s">
        <v>367</v>
      </c>
      <c r="L49" s="51" t="s">
        <v>368</v>
      </c>
      <c r="M49" s="52" t="s">
        <v>312</v>
      </c>
      <c r="N49" s="52" t="s">
        <v>101</v>
      </c>
      <c r="O49" s="53" t="s">
        <v>369</v>
      </c>
      <c r="P49" s="54" t="s">
        <v>370</v>
      </c>
    </row>
    <row r="50" spans="1:16" ht="12.75" customHeight="1" thickBot="1" x14ac:dyDescent="0.25">
      <c r="A50" s="17" t="str">
        <f t="shared" si="6"/>
        <v>IBVS 6033 </v>
      </c>
      <c r="B50" s="7" t="str">
        <f t="shared" si="7"/>
        <v>I</v>
      </c>
      <c r="C50" s="17">
        <f t="shared" si="8"/>
        <v>55940.295899999997</v>
      </c>
      <c r="D50" s="12" t="str">
        <f t="shared" si="9"/>
        <v>CCD</v>
      </c>
      <c r="E50" s="50">
        <f>VLOOKUP(C50,Active!C$21:E$969,3,FALSE)</f>
        <v>40216.08720108441</v>
      </c>
      <c r="F50" s="7" t="str">
        <f>LEFT(M50,1)</f>
        <v>C</v>
      </c>
      <c r="G50" s="12" t="str">
        <f t="shared" si="10"/>
        <v>55940.2959</v>
      </c>
      <c r="H50" s="17">
        <f t="shared" si="11"/>
        <v>40216</v>
      </c>
      <c r="I50" s="51" t="s">
        <v>371</v>
      </c>
      <c r="J50" s="52" t="s">
        <v>372</v>
      </c>
      <c r="K50" s="51" t="s">
        <v>373</v>
      </c>
      <c r="L50" s="51" t="s">
        <v>374</v>
      </c>
      <c r="M50" s="52" t="s">
        <v>312</v>
      </c>
      <c r="N50" s="52" t="s">
        <v>336</v>
      </c>
      <c r="O50" s="53" t="s">
        <v>375</v>
      </c>
      <c r="P50" s="54" t="s">
        <v>376</v>
      </c>
    </row>
    <row r="51" spans="1:16" ht="12.75" customHeight="1" thickBot="1" x14ac:dyDescent="0.25">
      <c r="A51" s="17" t="str">
        <f t="shared" si="6"/>
        <v>BAVM 234 </v>
      </c>
      <c r="B51" s="7" t="str">
        <f t="shared" si="7"/>
        <v>I</v>
      </c>
      <c r="C51" s="17">
        <f t="shared" si="8"/>
        <v>56274.313699999999</v>
      </c>
      <c r="D51" s="12" t="str">
        <f t="shared" si="9"/>
        <v>CCD</v>
      </c>
      <c r="E51" s="50">
        <f>VLOOKUP(C51,Active!C$21:E$969,3,FALSE)</f>
        <v>40656.094367286285</v>
      </c>
      <c r="F51" s="7" t="str">
        <f>LEFT(M51,1)</f>
        <v>C</v>
      </c>
      <c r="G51" s="12" t="str">
        <f t="shared" si="10"/>
        <v>56274.3137</v>
      </c>
      <c r="H51" s="17">
        <f t="shared" si="11"/>
        <v>40656</v>
      </c>
      <c r="I51" s="51" t="s">
        <v>377</v>
      </c>
      <c r="J51" s="52" t="s">
        <v>378</v>
      </c>
      <c r="K51" s="51" t="s">
        <v>379</v>
      </c>
      <c r="L51" s="51" t="s">
        <v>380</v>
      </c>
      <c r="M51" s="52" t="s">
        <v>312</v>
      </c>
      <c r="N51" s="52" t="s">
        <v>272</v>
      </c>
      <c r="O51" s="53" t="s">
        <v>355</v>
      </c>
      <c r="P51" s="54" t="s">
        <v>381</v>
      </c>
    </row>
    <row r="52" spans="1:16" ht="12.75" customHeight="1" thickBot="1" x14ac:dyDescent="0.25">
      <c r="A52" s="17" t="str">
        <f t="shared" si="6"/>
        <v>BAVM 234 </v>
      </c>
      <c r="B52" s="7" t="str">
        <f t="shared" si="7"/>
        <v>I</v>
      </c>
      <c r="C52" s="17">
        <f t="shared" si="8"/>
        <v>56567.3344</v>
      </c>
      <c r="D52" s="12" t="str">
        <f t="shared" si="9"/>
        <v>CCD</v>
      </c>
      <c r="E52" s="50">
        <f>VLOOKUP(C52,Active!C$21:E$969,3,FALSE)</f>
        <v>41042.095376350742</v>
      </c>
      <c r="F52" s="7" t="str">
        <f>LEFT(M52,1)</f>
        <v>C</v>
      </c>
      <c r="G52" s="12" t="str">
        <f t="shared" si="10"/>
        <v>56567.3344</v>
      </c>
      <c r="H52" s="17">
        <f t="shared" si="11"/>
        <v>41042</v>
      </c>
      <c r="I52" s="51" t="s">
        <v>382</v>
      </c>
      <c r="J52" s="52" t="s">
        <v>383</v>
      </c>
      <c r="K52" s="51" t="s">
        <v>384</v>
      </c>
      <c r="L52" s="51" t="s">
        <v>385</v>
      </c>
      <c r="M52" s="52" t="s">
        <v>312</v>
      </c>
      <c r="N52" s="52" t="s">
        <v>272</v>
      </c>
      <c r="O52" s="53" t="s">
        <v>355</v>
      </c>
      <c r="P52" s="54" t="s">
        <v>381</v>
      </c>
    </row>
    <row r="53" spans="1:16" ht="12.75" customHeight="1" thickBot="1" x14ac:dyDescent="0.25">
      <c r="A53" s="17" t="str">
        <f t="shared" si="6"/>
        <v>BAVM 239 </v>
      </c>
      <c r="B53" s="7" t="str">
        <f t="shared" si="7"/>
        <v>II</v>
      </c>
      <c r="C53" s="17">
        <f t="shared" si="8"/>
        <v>56949.550499999998</v>
      </c>
      <c r="D53" s="12" t="str">
        <f t="shared" si="9"/>
        <v>vis</v>
      </c>
      <c r="E53" s="50">
        <f>VLOOKUP(C53,Active!C$21:E$969,3,FALSE)</f>
        <v>41545.594959420065</v>
      </c>
      <c r="F53" s="7" t="s">
        <v>101</v>
      </c>
      <c r="G53" s="12" t="str">
        <f t="shared" si="10"/>
        <v>56949.5505</v>
      </c>
      <c r="H53" s="17">
        <f t="shared" si="11"/>
        <v>41545.5</v>
      </c>
      <c r="I53" s="51" t="s">
        <v>386</v>
      </c>
      <c r="J53" s="52" t="s">
        <v>387</v>
      </c>
      <c r="K53" s="51" t="s">
        <v>388</v>
      </c>
      <c r="L53" s="51" t="s">
        <v>389</v>
      </c>
      <c r="M53" s="52" t="s">
        <v>312</v>
      </c>
      <c r="N53" s="52" t="s">
        <v>272</v>
      </c>
      <c r="O53" s="53" t="s">
        <v>332</v>
      </c>
      <c r="P53" s="54" t="s">
        <v>390</v>
      </c>
    </row>
    <row r="54" spans="1:16" ht="12.75" customHeight="1" thickBot="1" x14ac:dyDescent="0.25">
      <c r="A54" s="17" t="str">
        <f t="shared" si="6"/>
        <v> KVBB 19.35 </v>
      </c>
      <c r="B54" s="7" t="str">
        <f t="shared" si="7"/>
        <v>I</v>
      </c>
      <c r="C54" s="17">
        <f t="shared" si="8"/>
        <v>25424.404999999999</v>
      </c>
      <c r="D54" s="12" t="str">
        <f t="shared" si="9"/>
        <v>vis</v>
      </c>
      <c r="E54" s="50">
        <f>VLOOKUP(C54,Active!C$21:E$969,3,FALSE)</f>
        <v>16.999969701718488</v>
      </c>
      <c r="F54" s="7" t="s">
        <v>101</v>
      </c>
      <c r="G54" s="12" t="str">
        <f t="shared" si="10"/>
        <v>25424.405</v>
      </c>
      <c r="H54" s="17">
        <f t="shared" si="11"/>
        <v>17</v>
      </c>
      <c r="I54" s="51" t="s">
        <v>109</v>
      </c>
      <c r="J54" s="52" t="s">
        <v>110</v>
      </c>
      <c r="K54" s="51">
        <v>17</v>
      </c>
      <c r="L54" s="51" t="s">
        <v>111</v>
      </c>
      <c r="M54" s="52" t="s">
        <v>106</v>
      </c>
      <c r="N54" s="52"/>
      <c r="O54" s="53" t="s">
        <v>107</v>
      </c>
      <c r="P54" s="53" t="s">
        <v>108</v>
      </c>
    </row>
    <row r="55" spans="1:16" ht="12.75" customHeight="1" thickBot="1" x14ac:dyDescent="0.25">
      <c r="A55" s="17" t="str">
        <f t="shared" si="6"/>
        <v> KVBB 19.35 </v>
      </c>
      <c r="B55" s="7" t="str">
        <f t="shared" si="7"/>
        <v>I</v>
      </c>
      <c r="C55" s="17">
        <f t="shared" si="8"/>
        <v>25433.508999999998</v>
      </c>
      <c r="D55" s="12" t="str">
        <f t="shared" si="9"/>
        <v>vis</v>
      </c>
      <c r="E55" s="50">
        <f>VLOOKUP(C55,Active!C$21:E$969,3,FALSE)</f>
        <v>28.992819307642407</v>
      </c>
      <c r="F55" s="7" t="s">
        <v>101</v>
      </c>
      <c r="G55" s="12" t="str">
        <f t="shared" si="10"/>
        <v>25433.509</v>
      </c>
      <c r="H55" s="17">
        <f t="shared" si="11"/>
        <v>29</v>
      </c>
      <c r="I55" s="51" t="s">
        <v>112</v>
      </c>
      <c r="J55" s="52" t="s">
        <v>113</v>
      </c>
      <c r="K55" s="51">
        <v>29</v>
      </c>
      <c r="L55" s="51" t="s">
        <v>114</v>
      </c>
      <c r="M55" s="52" t="s">
        <v>106</v>
      </c>
      <c r="N55" s="52"/>
      <c r="O55" s="53" t="s">
        <v>107</v>
      </c>
      <c r="P55" s="53" t="s">
        <v>108</v>
      </c>
    </row>
    <row r="56" spans="1:16" ht="12.75" customHeight="1" thickBot="1" x14ac:dyDescent="0.25">
      <c r="A56" s="17" t="str">
        <f t="shared" si="6"/>
        <v> KVBB 19.35 </v>
      </c>
      <c r="B56" s="7" t="str">
        <f t="shared" si="7"/>
        <v>I</v>
      </c>
      <c r="C56" s="17">
        <f t="shared" si="8"/>
        <v>25436.554</v>
      </c>
      <c r="D56" s="12" t="str">
        <f t="shared" si="9"/>
        <v>vis</v>
      </c>
      <c r="E56" s="50">
        <f>VLOOKUP(C56,Active!C$21:E$969,3,FALSE)</f>
        <v>33.004048113668723</v>
      </c>
      <c r="F56" s="7" t="s">
        <v>101</v>
      </c>
      <c r="G56" s="12" t="str">
        <f t="shared" si="10"/>
        <v>25436.554</v>
      </c>
      <c r="H56" s="17">
        <f t="shared" si="11"/>
        <v>33</v>
      </c>
      <c r="I56" s="51" t="s">
        <v>115</v>
      </c>
      <c r="J56" s="52" t="s">
        <v>116</v>
      </c>
      <c r="K56" s="51">
        <v>33</v>
      </c>
      <c r="L56" s="51" t="s">
        <v>117</v>
      </c>
      <c r="M56" s="52" t="s">
        <v>106</v>
      </c>
      <c r="N56" s="52"/>
      <c r="O56" s="53" t="s">
        <v>107</v>
      </c>
      <c r="P56" s="53" t="s">
        <v>108</v>
      </c>
    </row>
    <row r="57" spans="1:16" ht="12.75" customHeight="1" thickBot="1" x14ac:dyDescent="0.25">
      <c r="A57" s="17" t="str">
        <f t="shared" si="6"/>
        <v> KVBB 19.35 </v>
      </c>
      <c r="B57" s="7" t="str">
        <f t="shared" si="7"/>
        <v>I</v>
      </c>
      <c r="C57" s="17">
        <f t="shared" si="8"/>
        <v>25439.56</v>
      </c>
      <c r="D57" s="12" t="str">
        <f t="shared" si="9"/>
        <v>vis</v>
      </c>
      <c r="E57" s="50">
        <f>VLOOKUP(C57,Active!C$21:E$969,3,FALSE)</f>
        <v>36.963901575380554</v>
      </c>
      <c r="F57" s="7" t="s">
        <v>101</v>
      </c>
      <c r="G57" s="12" t="str">
        <f t="shared" si="10"/>
        <v>25439.560</v>
      </c>
      <c r="H57" s="17">
        <f t="shared" si="11"/>
        <v>37</v>
      </c>
      <c r="I57" s="51" t="s">
        <v>118</v>
      </c>
      <c r="J57" s="52" t="s">
        <v>119</v>
      </c>
      <c r="K57" s="51">
        <v>37</v>
      </c>
      <c r="L57" s="51" t="s">
        <v>120</v>
      </c>
      <c r="M57" s="52" t="s">
        <v>106</v>
      </c>
      <c r="N57" s="52"/>
      <c r="O57" s="53" t="s">
        <v>107</v>
      </c>
      <c r="P57" s="53" t="s">
        <v>108</v>
      </c>
    </row>
    <row r="58" spans="1:16" ht="12.75" customHeight="1" thickBot="1" x14ac:dyDescent="0.25">
      <c r="A58" s="17" t="str">
        <f t="shared" si="6"/>
        <v> KVBB 19.35 </v>
      </c>
      <c r="B58" s="7" t="str">
        <f t="shared" si="7"/>
        <v>I</v>
      </c>
      <c r="C58" s="17">
        <f t="shared" si="8"/>
        <v>25465.411</v>
      </c>
      <c r="D58" s="12" t="str">
        <f t="shared" si="9"/>
        <v>vis</v>
      </c>
      <c r="E58" s="50">
        <f>VLOOKUP(C58,Active!C$21:E$969,3,FALSE)</f>
        <v>71.017850956174271</v>
      </c>
      <c r="F58" s="7" t="s">
        <v>101</v>
      </c>
      <c r="G58" s="12" t="str">
        <f t="shared" si="10"/>
        <v>25465.411</v>
      </c>
      <c r="H58" s="17">
        <f t="shared" si="11"/>
        <v>71</v>
      </c>
      <c r="I58" s="51" t="s">
        <v>121</v>
      </c>
      <c r="J58" s="52" t="s">
        <v>122</v>
      </c>
      <c r="K58" s="51">
        <v>71</v>
      </c>
      <c r="L58" s="51" t="s">
        <v>123</v>
      </c>
      <c r="M58" s="52" t="s">
        <v>106</v>
      </c>
      <c r="N58" s="52"/>
      <c r="O58" s="53" t="s">
        <v>107</v>
      </c>
      <c r="P58" s="53" t="s">
        <v>108</v>
      </c>
    </row>
    <row r="59" spans="1:16" ht="12.75" customHeight="1" thickBot="1" x14ac:dyDescent="0.25">
      <c r="A59" s="17" t="str">
        <f t="shared" si="6"/>
        <v> KVBB 19.35 </v>
      </c>
      <c r="B59" s="7" t="str">
        <f t="shared" si="7"/>
        <v>I</v>
      </c>
      <c r="C59" s="17">
        <f t="shared" si="8"/>
        <v>25481.348999999998</v>
      </c>
      <c r="D59" s="12" t="str">
        <f t="shared" si="9"/>
        <v>vis</v>
      </c>
      <c r="E59" s="50">
        <f>VLOOKUP(C59,Active!C$21:E$969,3,FALSE)</f>
        <v>92.013241665665518</v>
      </c>
      <c r="F59" s="7" t="s">
        <v>101</v>
      </c>
      <c r="G59" s="12" t="str">
        <f t="shared" si="10"/>
        <v>25481.349</v>
      </c>
      <c r="H59" s="17">
        <f t="shared" si="11"/>
        <v>92</v>
      </c>
      <c r="I59" s="51" t="s">
        <v>124</v>
      </c>
      <c r="J59" s="52" t="s">
        <v>125</v>
      </c>
      <c r="K59" s="51">
        <v>92</v>
      </c>
      <c r="L59" s="51" t="s">
        <v>126</v>
      </c>
      <c r="M59" s="52" t="s">
        <v>106</v>
      </c>
      <c r="N59" s="52"/>
      <c r="O59" s="53" t="s">
        <v>107</v>
      </c>
      <c r="P59" s="53" t="s">
        <v>108</v>
      </c>
    </row>
    <row r="60" spans="1:16" ht="12.75" customHeight="1" thickBot="1" x14ac:dyDescent="0.25">
      <c r="A60" s="17" t="str">
        <f t="shared" si="6"/>
        <v> KVBB 19.35 </v>
      </c>
      <c r="B60" s="7" t="str">
        <f t="shared" si="7"/>
        <v>I</v>
      </c>
      <c r="C60" s="17">
        <f t="shared" si="8"/>
        <v>25493.458999999999</v>
      </c>
      <c r="D60" s="12" t="str">
        <f t="shared" si="9"/>
        <v>vis</v>
      </c>
      <c r="E60" s="50">
        <f>VLOOKUP(C60,Active!C$21:E$969,3,FALSE)</f>
        <v>107.96594473330127</v>
      </c>
      <c r="F60" s="7" t="s">
        <v>101</v>
      </c>
      <c r="G60" s="12" t="str">
        <f t="shared" si="10"/>
        <v>25493.459</v>
      </c>
      <c r="H60" s="17">
        <f t="shared" si="11"/>
        <v>108</v>
      </c>
      <c r="I60" s="51" t="s">
        <v>127</v>
      </c>
      <c r="J60" s="52" t="s">
        <v>128</v>
      </c>
      <c r="K60" s="51">
        <v>108</v>
      </c>
      <c r="L60" s="51" t="s">
        <v>129</v>
      </c>
      <c r="M60" s="52" t="s">
        <v>106</v>
      </c>
      <c r="N60" s="52"/>
      <c r="O60" s="53" t="s">
        <v>107</v>
      </c>
      <c r="P60" s="53" t="s">
        <v>108</v>
      </c>
    </row>
    <row r="61" spans="1:16" ht="12.75" customHeight="1" thickBot="1" x14ac:dyDescent="0.25">
      <c r="A61" s="17" t="str">
        <f t="shared" si="6"/>
        <v> KVBB 19.35 </v>
      </c>
      <c r="B61" s="7" t="str">
        <f t="shared" si="7"/>
        <v>I</v>
      </c>
      <c r="C61" s="17">
        <f t="shared" si="8"/>
        <v>25503.339</v>
      </c>
      <c r="D61" s="12" t="str">
        <f t="shared" si="9"/>
        <v>vis</v>
      </c>
      <c r="E61" s="50">
        <f>VLOOKUP(C61,Active!C$21:E$969,3,FALSE)</f>
        <v>120.98103195941604</v>
      </c>
      <c r="F61" s="7" t="s">
        <v>101</v>
      </c>
      <c r="G61" s="12" t="str">
        <f t="shared" si="10"/>
        <v>25503.339</v>
      </c>
      <c r="H61" s="17">
        <f t="shared" si="11"/>
        <v>121</v>
      </c>
      <c r="I61" s="51" t="s">
        <v>130</v>
      </c>
      <c r="J61" s="52" t="s">
        <v>131</v>
      </c>
      <c r="K61" s="51">
        <v>121</v>
      </c>
      <c r="L61" s="51" t="s">
        <v>132</v>
      </c>
      <c r="M61" s="52" t="s">
        <v>106</v>
      </c>
      <c r="N61" s="52"/>
      <c r="O61" s="53" t="s">
        <v>107</v>
      </c>
      <c r="P61" s="53" t="s">
        <v>108</v>
      </c>
    </row>
    <row r="62" spans="1:16" ht="12.75" customHeight="1" thickBot="1" x14ac:dyDescent="0.25">
      <c r="A62" s="17" t="str">
        <f t="shared" si="6"/>
        <v> KVBB 19.35 </v>
      </c>
      <c r="B62" s="7" t="str">
        <f t="shared" si="7"/>
        <v>I</v>
      </c>
      <c r="C62" s="17">
        <f t="shared" si="8"/>
        <v>25512.465</v>
      </c>
      <c r="D62" s="12" t="str">
        <f t="shared" si="9"/>
        <v>vis</v>
      </c>
      <c r="E62" s="50">
        <f>VLOOKUP(C62,Active!C$21:E$969,3,FALSE)</f>
        <v>133.00286252880002</v>
      </c>
      <c r="F62" s="7" t="s">
        <v>101</v>
      </c>
      <c r="G62" s="12" t="str">
        <f t="shared" si="10"/>
        <v>25512.465</v>
      </c>
      <c r="H62" s="17">
        <f t="shared" si="11"/>
        <v>133</v>
      </c>
      <c r="I62" s="51" t="s">
        <v>133</v>
      </c>
      <c r="J62" s="52" t="s">
        <v>134</v>
      </c>
      <c r="K62" s="51">
        <v>133</v>
      </c>
      <c r="L62" s="51" t="s">
        <v>135</v>
      </c>
      <c r="M62" s="52" t="s">
        <v>106</v>
      </c>
      <c r="N62" s="52"/>
      <c r="O62" s="53" t="s">
        <v>107</v>
      </c>
      <c r="P62" s="53" t="s">
        <v>108</v>
      </c>
    </row>
    <row r="63" spans="1:16" ht="12.75" customHeight="1" thickBot="1" x14ac:dyDescent="0.25">
      <c r="A63" s="17" t="str">
        <f t="shared" si="6"/>
        <v> KVBB 19.35 </v>
      </c>
      <c r="B63" s="7" t="str">
        <f t="shared" si="7"/>
        <v>I</v>
      </c>
      <c r="C63" s="17">
        <f t="shared" si="8"/>
        <v>25525.355</v>
      </c>
      <c r="D63" s="12" t="str">
        <f t="shared" si="9"/>
        <v>vis</v>
      </c>
      <c r="E63" s="50">
        <f>VLOOKUP(C63,Active!C$21:E$969,3,FALSE)</f>
        <v>149.98307248270635</v>
      </c>
      <c r="F63" s="7" t="s">
        <v>101</v>
      </c>
      <c r="G63" s="12" t="str">
        <f t="shared" si="10"/>
        <v>25525.355</v>
      </c>
      <c r="H63" s="17">
        <f t="shared" si="11"/>
        <v>150</v>
      </c>
      <c r="I63" s="51" t="s">
        <v>136</v>
      </c>
      <c r="J63" s="52" t="s">
        <v>137</v>
      </c>
      <c r="K63" s="51">
        <v>150</v>
      </c>
      <c r="L63" s="51" t="s">
        <v>138</v>
      </c>
      <c r="M63" s="52" t="s">
        <v>106</v>
      </c>
      <c r="N63" s="52"/>
      <c r="O63" s="53" t="s">
        <v>107</v>
      </c>
      <c r="P63" s="53" t="s">
        <v>108</v>
      </c>
    </row>
    <row r="64" spans="1:16" ht="12.75" customHeight="1" thickBot="1" x14ac:dyDescent="0.25">
      <c r="A64" s="17" t="str">
        <f t="shared" si="6"/>
        <v> KVBB 19.35 </v>
      </c>
      <c r="B64" s="7" t="str">
        <f t="shared" si="7"/>
        <v>I</v>
      </c>
      <c r="C64" s="17">
        <f t="shared" si="8"/>
        <v>25644.53</v>
      </c>
      <c r="D64" s="12" t="str">
        <f t="shared" si="9"/>
        <v>vis</v>
      </c>
      <c r="E64" s="50">
        <f>VLOOKUP(C64,Active!C$21:E$969,3,FALSE)</f>
        <v>306.97426885639646</v>
      </c>
      <c r="F64" s="7" t="s">
        <v>101</v>
      </c>
      <c r="G64" s="12" t="str">
        <f t="shared" si="10"/>
        <v>25644.530</v>
      </c>
      <c r="H64" s="17">
        <f t="shared" si="11"/>
        <v>307</v>
      </c>
      <c r="I64" s="51" t="s">
        <v>139</v>
      </c>
      <c r="J64" s="52" t="s">
        <v>140</v>
      </c>
      <c r="K64" s="51">
        <v>307</v>
      </c>
      <c r="L64" s="51" t="s">
        <v>141</v>
      </c>
      <c r="M64" s="52" t="s">
        <v>142</v>
      </c>
      <c r="N64" s="52"/>
      <c r="O64" s="53" t="s">
        <v>107</v>
      </c>
      <c r="P64" s="53" t="s">
        <v>108</v>
      </c>
    </row>
    <row r="65" spans="1:16" ht="12.75" customHeight="1" thickBot="1" x14ac:dyDescent="0.25">
      <c r="A65" s="17" t="str">
        <f t="shared" si="6"/>
        <v> KVBB 19.35 </v>
      </c>
      <c r="B65" s="7" t="str">
        <f t="shared" si="7"/>
        <v>I</v>
      </c>
      <c r="C65" s="17">
        <f t="shared" si="8"/>
        <v>25650.617999999999</v>
      </c>
      <c r="D65" s="12" t="str">
        <f t="shared" si="9"/>
        <v>vis</v>
      </c>
      <c r="E65" s="50">
        <f>VLOOKUP(C65,Active!C$21:E$969,3,FALSE)</f>
        <v>314.99409183540206</v>
      </c>
      <c r="F65" s="7" t="s">
        <v>101</v>
      </c>
      <c r="G65" s="12" t="str">
        <f t="shared" si="10"/>
        <v>25650.618</v>
      </c>
      <c r="H65" s="17">
        <f t="shared" si="11"/>
        <v>315</v>
      </c>
      <c r="I65" s="51" t="s">
        <v>143</v>
      </c>
      <c r="J65" s="52" t="s">
        <v>144</v>
      </c>
      <c r="K65" s="51">
        <v>315</v>
      </c>
      <c r="L65" s="51" t="s">
        <v>145</v>
      </c>
      <c r="M65" s="52" t="s">
        <v>142</v>
      </c>
      <c r="N65" s="52"/>
      <c r="O65" s="53" t="s">
        <v>107</v>
      </c>
      <c r="P65" s="53" t="s">
        <v>108</v>
      </c>
    </row>
    <row r="66" spans="1:16" ht="12.75" customHeight="1" thickBot="1" x14ac:dyDescent="0.25">
      <c r="A66" s="17" t="str">
        <f t="shared" si="6"/>
        <v> KVBB 19.35 </v>
      </c>
      <c r="B66" s="7" t="str">
        <f t="shared" si="7"/>
        <v>I</v>
      </c>
      <c r="C66" s="17">
        <f t="shared" si="8"/>
        <v>25685.534</v>
      </c>
      <c r="D66" s="12" t="str">
        <f t="shared" si="9"/>
        <v>vis</v>
      </c>
      <c r="E66" s="50">
        <f>VLOOKUP(C66,Active!C$21:E$969,3,FALSE)</f>
        <v>360.98951547781002</v>
      </c>
      <c r="F66" s="7" t="s">
        <v>101</v>
      </c>
      <c r="G66" s="12" t="str">
        <f t="shared" si="10"/>
        <v>25685.534</v>
      </c>
      <c r="H66" s="17">
        <f t="shared" si="11"/>
        <v>361</v>
      </c>
      <c r="I66" s="51" t="s">
        <v>146</v>
      </c>
      <c r="J66" s="52" t="s">
        <v>147</v>
      </c>
      <c r="K66" s="51">
        <v>361</v>
      </c>
      <c r="L66" s="51" t="s">
        <v>148</v>
      </c>
      <c r="M66" s="52" t="s">
        <v>142</v>
      </c>
      <c r="N66" s="52"/>
      <c r="O66" s="53" t="s">
        <v>107</v>
      </c>
      <c r="P66" s="53" t="s">
        <v>108</v>
      </c>
    </row>
    <row r="67" spans="1:16" ht="12.75" customHeight="1" thickBot="1" x14ac:dyDescent="0.25">
      <c r="A67" s="17" t="str">
        <f t="shared" si="6"/>
        <v> KVBB 19.35 </v>
      </c>
      <c r="B67" s="7" t="str">
        <f t="shared" si="7"/>
        <v>I</v>
      </c>
      <c r="C67" s="17">
        <f t="shared" si="8"/>
        <v>25688.565999999999</v>
      </c>
      <c r="D67" s="12" t="str">
        <f t="shared" si="9"/>
        <v>vis</v>
      </c>
      <c r="E67" s="50">
        <f>VLOOKUP(C67,Active!C$21:E$969,3,FALSE)</f>
        <v>364.98361916906163</v>
      </c>
      <c r="F67" s="7" t="s">
        <v>101</v>
      </c>
      <c r="G67" s="12" t="str">
        <f t="shared" si="10"/>
        <v>25688.566</v>
      </c>
      <c r="H67" s="17">
        <f t="shared" si="11"/>
        <v>365</v>
      </c>
      <c r="I67" s="51" t="s">
        <v>149</v>
      </c>
      <c r="J67" s="52" t="s">
        <v>150</v>
      </c>
      <c r="K67" s="51">
        <v>365</v>
      </c>
      <c r="L67" s="51" t="s">
        <v>151</v>
      </c>
      <c r="M67" s="52" t="s">
        <v>106</v>
      </c>
      <c r="N67" s="52"/>
      <c r="O67" s="53" t="s">
        <v>107</v>
      </c>
      <c r="P67" s="53" t="s">
        <v>108</v>
      </c>
    </row>
    <row r="68" spans="1:16" ht="12.75" customHeight="1" thickBot="1" x14ac:dyDescent="0.25">
      <c r="A68" s="17" t="str">
        <f t="shared" si="6"/>
        <v> KVBB 19.35 </v>
      </c>
      <c r="B68" s="7" t="str">
        <f t="shared" si="7"/>
        <v>I</v>
      </c>
      <c r="C68" s="17">
        <f t="shared" si="8"/>
        <v>26391.539000000001</v>
      </c>
      <c r="D68" s="12" t="str">
        <f t="shared" si="9"/>
        <v>vis</v>
      </c>
      <c r="E68" s="50">
        <f>VLOOKUP(C68,Active!C$21:E$969,3,FALSE)</f>
        <v>1291.0215657887638</v>
      </c>
      <c r="F68" s="7" t="s">
        <v>101</v>
      </c>
      <c r="G68" s="12" t="str">
        <f t="shared" si="10"/>
        <v>26391.539</v>
      </c>
      <c r="H68" s="17">
        <f t="shared" si="11"/>
        <v>1291</v>
      </c>
      <c r="I68" s="51" t="s">
        <v>152</v>
      </c>
      <c r="J68" s="52" t="s">
        <v>153</v>
      </c>
      <c r="K68" s="51">
        <v>1291</v>
      </c>
      <c r="L68" s="51" t="s">
        <v>154</v>
      </c>
      <c r="M68" s="52" t="s">
        <v>142</v>
      </c>
      <c r="N68" s="52"/>
      <c r="O68" s="53" t="s">
        <v>107</v>
      </c>
      <c r="P68" s="53" t="s">
        <v>108</v>
      </c>
    </row>
    <row r="69" spans="1:16" ht="12.75" customHeight="1" thickBot="1" x14ac:dyDescent="0.25">
      <c r="A69" s="17" t="str">
        <f t="shared" si="6"/>
        <v> KVBB 19.35 </v>
      </c>
      <c r="B69" s="7" t="str">
        <f t="shared" si="7"/>
        <v>I</v>
      </c>
      <c r="C69" s="17">
        <f t="shared" si="8"/>
        <v>26769.544999999998</v>
      </c>
      <c r="D69" s="12" t="str">
        <f t="shared" si="9"/>
        <v>vis</v>
      </c>
      <c r="E69" s="50">
        <f>VLOOKUP(C69,Active!C$21:E$969,3,FALSE)</f>
        <v>1788.9751145736022</v>
      </c>
      <c r="F69" s="7" t="s">
        <v>101</v>
      </c>
      <c r="G69" s="12" t="str">
        <f t="shared" si="10"/>
        <v>26769.545</v>
      </c>
      <c r="H69" s="17">
        <f t="shared" si="11"/>
        <v>1789</v>
      </c>
      <c r="I69" s="51" t="s">
        <v>155</v>
      </c>
      <c r="J69" s="52" t="s">
        <v>156</v>
      </c>
      <c r="K69" s="51">
        <v>1789</v>
      </c>
      <c r="L69" s="51" t="s">
        <v>157</v>
      </c>
      <c r="M69" s="52" t="s">
        <v>142</v>
      </c>
      <c r="N69" s="52"/>
      <c r="O69" s="53" t="s">
        <v>107</v>
      </c>
      <c r="P69" s="53" t="s">
        <v>108</v>
      </c>
    </row>
    <row r="70" spans="1:16" ht="12.75" customHeight="1" thickBot="1" x14ac:dyDescent="0.25">
      <c r="A70" s="17" t="str">
        <f t="shared" si="6"/>
        <v> KVBB 19.35 </v>
      </c>
      <c r="B70" s="7" t="str">
        <f t="shared" si="7"/>
        <v>I</v>
      </c>
      <c r="C70" s="17">
        <f t="shared" si="8"/>
        <v>28108.652999999998</v>
      </c>
      <c r="D70" s="12" t="str">
        <f t="shared" si="9"/>
        <v>vis</v>
      </c>
      <c r="E70" s="50">
        <f>VLOOKUP(C70,Active!C$21:E$969,3,FALSE)</f>
        <v>3553.0042061916492</v>
      </c>
      <c r="F70" s="7" t="s">
        <v>101</v>
      </c>
      <c r="G70" s="12" t="str">
        <f t="shared" si="10"/>
        <v>28108.653</v>
      </c>
      <c r="H70" s="17">
        <f t="shared" si="11"/>
        <v>3553</v>
      </c>
      <c r="I70" s="51" t="s">
        <v>158</v>
      </c>
      <c r="J70" s="52" t="s">
        <v>159</v>
      </c>
      <c r="K70" s="51">
        <v>3553</v>
      </c>
      <c r="L70" s="51" t="s">
        <v>117</v>
      </c>
      <c r="M70" s="52" t="s">
        <v>106</v>
      </c>
      <c r="N70" s="52"/>
      <c r="O70" s="53" t="s">
        <v>160</v>
      </c>
      <c r="P70" s="53" t="s">
        <v>108</v>
      </c>
    </row>
    <row r="71" spans="1:16" ht="12.75" customHeight="1" thickBot="1" x14ac:dyDescent="0.25">
      <c r="A71" s="17" t="str">
        <f t="shared" si="6"/>
        <v> AC 202.16 </v>
      </c>
      <c r="B71" s="7" t="str">
        <f t="shared" si="7"/>
        <v>I</v>
      </c>
      <c r="C71" s="17">
        <f t="shared" si="8"/>
        <v>34982.485999999997</v>
      </c>
      <c r="D71" s="12" t="str">
        <f t="shared" si="9"/>
        <v>vis</v>
      </c>
      <c r="E71" s="50">
        <f>VLOOKUP(C71,Active!C$21:E$969,3,FALSE)</f>
        <v>12608.017978735874</v>
      </c>
      <c r="F71" s="7" t="s">
        <v>101</v>
      </c>
      <c r="G71" s="12" t="str">
        <f t="shared" si="10"/>
        <v>34982.486</v>
      </c>
      <c r="H71" s="17">
        <f t="shared" si="11"/>
        <v>12608</v>
      </c>
      <c r="I71" s="51" t="s">
        <v>161</v>
      </c>
      <c r="J71" s="52" t="s">
        <v>162</v>
      </c>
      <c r="K71" s="51">
        <v>12608</v>
      </c>
      <c r="L71" s="51" t="s">
        <v>123</v>
      </c>
      <c r="M71" s="52" t="s">
        <v>102</v>
      </c>
      <c r="N71" s="52"/>
      <c r="O71" s="53" t="s">
        <v>163</v>
      </c>
      <c r="P71" s="53" t="s">
        <v>164</v>
      </c>
    </row>
    <row r="72" spans="1:16" ht="12.75" customHeight="1" thickBot="1" x14ac:dyDescent="0.25">
      <c r="A72" s="17" t="str">
        <f t="shared" si="6"/>
        <v> AA 34.283 </v>
      </c>
      <c r="B72" s="7" t="str">
        <f t="shared" si="7"/>
        <v>I</v>
      </c>
      <c r="C72" s="17">
        <f t="shared" si="8"/>
        <v>43435.326000000001</v>
      </c>
      <c r="D72" s="12" t="str">
        <f t="shared" si="9"/>
        <v>vis</v>
      </c>
      <c r="E72" s="50">
        <f>VLOOKUP(C72,Active!C$21:E$969,3,FALSE)</f>
        <v>23743.083758936347</v>
      </c>
      <c r="F72" s="7" t="s">
        <v>101</v>
      </c>
      <c r="G72" s="12" t="str">
        <f t="shared" si="10"/>
        <v>43435.326</v>
      </c>
      <c r="H72" s="17">
        <f t="shared" si="11"/>
        <v>23743</v>
      </c>
      <c r="I72" s="51" t="s">
        <v>165</v>
      </c>
      <c r="J72" s="52" t="s">
        <v>166</v>
      </c>
      <c r="K72" s="51">
        <v>23743</v>
      </c>
      <c r="L72" s="51" t="s">
        <v>167</v>
      </c>
      <c r="M72" s="52" t="s">
        <v>168</v>
      </c>
      <c r="N72" s="52" t="s">
        <v>169</v>
      </c>
      <c r="O72" s="53" t="s">
        <v>170</v>
      </c>
      <c r="P72" s="53" t="s">
        <v>171</v>
      </c>
    </row>
    <row r="73" spans="1:16" ht="12.75" customHeight="1" thickBot="1" x14ac:dyDescent="0.25">
      <c r="A73" s="17" t="str">
        <f t="shared" si="6"/>
        <v> BBS 116 </v>
      </c>
      <c r="B73" s="7" t="str">
        <f t="shared" si="7"/>
        <v>I</v>
      </c>
      <c r="C73" s="17">
        <f t="shared" si="8"/>
        <v>50762.347999999998</v>
      </c>
      <c r="D73" s="12" t="str">
        <f t="shared" si="9"/>
        <v>vis</v>
      </c>
      <c r="E73" s="50">
        <f>VLOOKUP(C73,Active!C$21:E$969,3,FALSE)</f>
        <v>33395.090888253355</v>
      </c>
      <c r="F73" s="7" t="s">
        <v>101</v>
      </c>
      <c r="G73" s="12" t="str">
        <f t="shared" si="10"/>
        <v>50762.348</v>
      </c>
      <c r="H73" s="17">
        <f t="shared" si="11"/>
        <v>33395</v>
      </c>
      <c r="I73" s="51" t="s">
        <v>258</v>
      </c>
      <c r="J73" s="52" t="s">
        <v>259</v>
      </c>
      <c r="K73" s="51">
        <v>33395</v>
      </c>
      <c r="L73" s="51" t="s">
        <v>225</v>
      </c>
      <c r="M73" s="52" t="s">
        <v>106</v>
      </c>
      <c r="N73" s="52"/>
      <c r="O73" s="53" t="s">
        <v>181</v>
      </c>
      <c r="P73" s="53" t="s">
        <v>260</v>
      </c>
    </row>
    <row r="74" spans="1:16" ht="12.75" customHeight="1" thickBot="1" x14ac:dyDescent="0.25">
      <c r="A74" s="17" t="str">
        <f t="shared" si="6"/>
        <v> BBS 121 </v>
      </c>
      <c r="B74" s="7" t="str">
        <f t="shared" si="7"/>
        <v>I</v>
      </c>
      <c r="C74" s="17">
        <f t="shared" si="8"/>
        <v>51448.6</v>
      </c>
      <c r="D74" s="12" t="str">
        <f t="shared" si="9"/>
        <v>vis</v>
      </c>
      <c r="E74" s="50">
        <f>VLOOKUP(C74,Active!C$21:E$969,3,FALSE)</f>
        <v>34299.101985327725</v>
      </c>
      <c r="F74" s="7" t="s">
        <v>101</v>
      </c>
      <c r="G74" s="12" t="str">
        <f t="shared" si="10"/>
        <v>51448.600</v>
      </c>
      <c r="H74" s="17">
        <f t="shared" si="11"/>
        <v>34299</v>
      </c>
      <c r="I74" s="51" t="s">
        <v>275</v>
      </c>
      <c r="J74" s="52" t="s">
        <v>276</v>
      </c>
      <c r="K74" s="51">
        <v>34299</v>
      </c>
      <c r="L74" s="51" t="s">
        <v>243</v>
      </c>
      <c r="M74" s="52" t="s">
        <v>106</v>
      </c>
      <c r="N74" s="52"/>
      <c r="O74" s="53" t="s">
        <v>181</v>
      </c>
      <c r="P74" s="53" t="s">
        <v>277</v>
      </c>
    </row>
    <row r="75" spans="1:16" ht="12.75" customHeight="1" thickBot="1" x14ac:dyDescent="0.25">
      <c r="A75" s="17" t="str">
        <f t="shared" ref="A75:A84" si="12">P75</f>
        <v> BBS 123 </v>
      </c>
      <c r="B75" s="7" t="str">
        <f t="shared" ref="B75:B84" si="13">IF(H75=INT(H75),"I","II")</f>
        <v>I</v>
      </c>
      <c r="C75" s="17">
        <f t="shared" ref="C75:C84" si="14">1*G75</f>
        <v>51672.538</v>
      </c>
      <c r="D75" s="12" t="str">
        <f t="shared" ref="D75:D84" si="15">VLOOKUP(F75,I$1:J$5,2,FALSE)</f>
        <v>vis</v>
      </c>
      <c r="E75" s="50">
        <f>VLOOKUP(C75,Active!C$21:E$969,3,FALSE)</f>
        <v>34594.099212376452</v>
      </c>
      <c r="F75" s="7" t="s">
        <v>101</v>
      </c>
      <c r="G75" s="12" t="str">
        <f t="shared" ref="G75:G84" si="16">MID(I75,3,LEN(I75)-3)</f>
        <v>51672.538</v>
      </c>
      <c r="H75" s="17">
        <f t="shared" ref="H75:H84" si="17">1*K75</f>
        <v>34594</v>
      </c>
      <c r="I75" s="51" t="s">
        <v>278</v>
      </c>
      <c r="J75" s="52" t="s">
        <v>279</v>
      </c>
      <c r="K75" s="51">
        <v>34594</v>
      </c>
      <c r="L75" s="51" t="s">
        <v>263</v>
      </c>
      <c r="M75" s="52" t="s">
        <v>106</v>
      </c>
      <c r="N75" s="52"/>
      <c r="O75" s="53" t="s">
        <v>181</v>
      </c>
      <c r="P75" s="53" t="s">
        <v>280</v>
      </c>
    </row>
    <row r="76" spans="1:16" ht="12.75" customHeight="1" thickBot="1" x14ac:dyDescent="0.25">
      <c r="A76" s="17" t="str">
        <f t="shared" si="12"/>
        <v>IBVS 5224 </v>
      </c>
      <c r="B76" s="7" t="str">
        <f t="shared" si="13"/>
        <v>II</v>
      </c>
      <c r="C76" s="17">
        <f t="shared" si="14"/>
        <v>51946.951999999997</v>
      </c>
      <c r="D76" s="12" t="str">
        <f t="shared" si="15"/>
        <v>vis</v>
      </c>
      <c r="E76" s="50" t="e">
        <f>VLOOKUP(C76,Active!C$21:E$969,3,FALSE)</f>
        <v>#N/A</v>
      </c>
      <c r="F76" s="7" t="s">
        <v>101</v>
      </c>
      <c r="G76" s="12" t="str">
        <f t="shared" si="16"/>
        <v>51946.9520</v>
      </c>
      <c r="H76" s="17">
        <f t="shared" si="17"/>
        <v>34955.5</v>
      </c>
      <c r="I76" s="51" t="s">
        <v>286</v>
      </c>
      <c r="J76" s="52" t="s">
        <v>287</v>
      </c>
      <c r="K76" s="51">
        <v>34955.5</v>
      </c>
      <c r="L76" s="51" t="s">
        <v>288</v>
      </c>
      <c r="M76" s="52" t="s">
        <v>168</v>
      </c>
      <c r="N76" s="52" t="s">
        <v>169</v>
      </c>
      <c r="O76" s="53" t="s">
        <v>284</v>
      </c>
      <c r="P76" s="54" t="s">
        <v>285</v>
      </c>
    </row>
    <row r="77" spans="1:16" ht="12.75" customHeight="1" thickBot="1" x14ac:dyDescent="0.25">
      <c r="A77" s="17" t="str">
        <f t="shared" si="12"/>
        <v> BBS 125 </v>
      </c>
      <c r="B77" s="7" t="str">
        <f t="shared" si="13"/>
        <v>I</v>
      </c>
      <c r="C77" s="17">
        <f t="shared" si="14"/>
        <v>52041.459499999997</v>
      </c>
      <c r="D77" s="12" t="str">
        <f t="shared" si="15"/>
        <v>vis</v>
      </c>
      <c r="E77" s="50">
        <f>VLOOKUP(C77,Active!C$21:E$969,3,FALSE)</f>
        <v>35080.085599227525</v>
      </c>
      <c r="F77" s="7" t="s">
        <v>101</v>
      </c>
      <c r="G77" s="12" t="str">
        <f t="shared" si="16"/>
        <v>52041.4595</v>
      </c>
      <c r="H77" s="17">
        <f t="shared" si="17"/>
        <v>35080</v>
      </c>
      <c r="I77" s="51" t="s">
        <v>289</v>
      </c>
      <c r="J77" s="52" t="s">
        <v>290</v>
      </c>
      <c r="K77" s="51">
        <v>35080</v>
      </c>
      <c r="L77" s="51" t="s">
        <v>291</v>
      </c>
      <c r="M77" s="52" t="s">
        <v>168</v>
      </c>
      <c r="N77" s="52" t="s">
        <v>169</v>
      </c>
      <c r="O77" s="53" t="s">
        <v>292</v>
      </c>
      <c r="P77" s="53" t="s">
        <v>293</v>
      </c>
    </row>
    <row r="78" spans="1:16" ht="12.75" customHeight="1" thickBot="1" x14ac:dyDescent="0.25">
      <c r="A78" s="17" t="str">
        <f t="shared" si="12"/>
        <v> BBS 127 </v>
      </c>
      <c r="B78" s="7" t="str">
        <f t="shared" si="13"/>
        <v>I</v>
      </c>
      <c r="C78" s="17">
        <f t="shared" si="14"/>
        <v>52215.294000000002</v>
      </c>
      <c r="D78" s="12" t="str">
        <f t="shared" si="15"/>
        <v>vis</v>
      </c>
      <c r="E78" s="50">
        <f>VLOOKUP(C78,Active!C$21:E$969,3,FALSE)</f>
        <v>35309.08065797326</v>
      </c>
      <c r="F78" s="7" t="s">
        <v>101</v>
      </c>
      <c r="G78" s="12" t="str">
        <f t="shared" si="16"/>
        <v>52215.294</v>
      </c>
      <c r="H78" s="17">
        <f t="shared" si="17"/>
        <v>35309</v>
      </c>
      <c r="I78" s="51" t="s">
        <v>294</v>
      </c>
      <c r="J78" s="52" t="s">
        <v>295</v>
      </c>
      <c r="K78" s="51">
        <v>35309</v>
      </c>
      <c r="L78" s="51" t="s">
        <v>296</v>
      </c>
      <c r="M78" s="52" t="s">
        <v>106</v>
      </c>
      <c r="N78" s="52"/>
      <c r="O78" s="53" t="s">
        <v>181</v>
      </c>
      <c r="P78" s="53" t="s">
        <v>297</v>
      </c>
    </row>
    <row r="79" spans="1:16" ht="12.75" customHeight="1" thickBot="1" x14ac:dyDescent="0.25">
      <c r="A79" s="17" t="str">
        <f t="shared" si="12"/>
        <v>OEJV 0074 </v>
      </c>
      <c r="B79" s="7" t="str">
        <f t="shared" si="13"/>
        <v>I</v>
      </c>
      <c r="C79" s="17">
        <f t="shared" si="14"/>
        <v>52230.48</v>
      </c>
      <c r="D79" s="12" t="str">
        <f t="shared" si="15"/>
        <v>vis</v>
      </c>
      <c r="E79" s="50" t="e">
        <f>VLOOKUP(C79,Active!C$21:E$969,3,FALSE)</f>
        <v>#N/A</v>
      </c>
      <c r="F79" s="7" t="s">
        <v>101</v>
      </c>
      <c r="G79" s="12" t="str">
        <f t="shared" si="16"/>
        <v>52230.480</v>
      </c>
      <c r="H79" s="17">
        <f t="shared" si="17"/>
        <v>35329</v>
      </c>
      <c r="I79" s="51" t="s">
        <v>298</v>
      </c>
      <c r="J79" s="52" t="s">
        <v>299</v>
      </c>
      <c r="K79" s="51">
        <v>35329</v>
      </c>
      <c r="L79" s="51" t="s">
        <v>300</v>
      </c>
      <c r="M79" s="52" t="s">
        <v>106</v>
      </c>
      <c r="N79" s="52"/>
      <c r="O79" s="53" t="s">
        <v>301</v>
      </c>
      <c r="P79" s="54" t="s">
        <v>302</v>
      </c>
    </row>
    <row r="80" spans="1:16" ht="12.75" customHeight="1" thickBot="1" x14ac:dyDescent="0.25">
      <c r="A80" s="17" t="str">
        <f t="shared" si="12"/>
        <v>BAVM 183 </v>
      </c>
      <c r="B80" s="7" t="str">
        <f t="shared" si="13"/>
        <v>I</v>
      </c>
      <c r="C80" s="17">
        <f t="shared" si="14"/>
        <v>54017.449800000002</v>
      </c>
      <c r="D80" s="12" t="str">
        <f t="shared" si="15"/>
        <v>vis</v>
      </c>
      <c r="E80" s="50">
        <f>VLOOKUP(C80,Active!C$21:E$969,3,FALSE)</f>
        <v>37683.090266479965</v>
      </c>
      <c r="F80" s="7" t="s">
        <v>101</v>
      </c>
      <c r="G80" s="12" t="str">
        <f t="shared" si="16"/>
        <v>54017.4498</v>
      </c>
      <c r="H80" s="17">
        <f t="shared" si="17"/>
        <v>37683</v>
      </c>
      <c r="I80" s="51" t="s">
        <v>329</v>
      </c>
      <c r="J80" s="52" t="s">
        <v>330</v>
      </c>
      <c r="K80" s="51">
        <v>37683</v>
      </c>
      <c r="L80" s="51" t="s">
        <v>331</v>
      </c>
      <c r="M80" s="52" t="s">
        <v>312</v>
      </c>
      <c r="N80" s="52" t="s">
        <v>272</v>
      </c>
      <c r="O80" s="53" t="s">
        <v>332</v>
      </c>
      <c r="P80" s="54" t="s">
        <v>333</v>
      </c>
    </row>
    <row r="81" spans="1:16" ht="12.75" customHeight="1" thickBot="1" x14ac:dyDescent="0.25">
      <c r="A81" s="17" t="str">
        <f t="shared" si="12"/>
        <v>BAVM 212 </v>
      </c>
      <c r="B81" s="7" t="str">
        <f t="shared" si="13"/>
        <v>I</v>
      </c>
      <c r="C81" s="17">
        <f t="shared" si="14"/>
        <v>55060.4764</v>
      </c>
      <c r="D81" s="12" t="str">
        <f t="shared" si="15"/>
        <v>vis</v>
      </c>
      <c r="E81" s="50">
        <f>VLOOKUP(C81,Active!C$21:E$969,3,FALSE)</f>
        <v>39057.08643835815</v>
      </c>
      <c r="F81" s="7" t="s">
        <v>101</v>
      </c>
      <c r="G81" s="12" t="str">
        <f t="shared" si="16"/>
        <v>55060.4764</v>
      </c>
      <c r="H81" s="17">
        <f t="shared" si="17"/>
        <v>39057</v>
      </c>
      <c r="I81" s="51" t="s">
        <v>345</v>
      </c>
      <c r="J81" s="52" t="s">
        <v>346</v>
      </c>
      <c r="K81" s="51">
        <v>39057</v>
      </c>
      <c r="L81" s="51" t="s">
        <v>347</v>
      </c>
      <c r="M81" s="52" t="s">
        <v>312</v>
      </c>
      <c r="N81" s="52" t="s">
        <v>348</v>
      </c>
      <c r="O81" s="53" t="s">
        <v>349</v>
      </c>
      <c r="P81" s="54" t="s">
        <v>350</v>
      </c>
    </row>
    <row r="82" spans="1:16" ht="12.75" customHeight="1" thickBot="1" x14ac:dyDescent="0.25">
      <c r="A82" s="17" t="str">
        <f t="shared" si="12"/>
        <v>BAVM 212 </v>
      </c>
      <c r="B82" s="7" t="str">
        <f t="shared" si="13"/>
        <v>I</v>
      </c>
      <c r="C82" s="17">
        <f t="shared" si="14"/>
        <v>55073.381800000003</v>
      </c>
      <c r="D82" s="12" t="str">
        <f t="shared" si="15"/>
        <v>vis</v>
      </c>
      <c r="E82" s="50">
        <f>VLOOKUP(C82,Active!C$21:E$969,3,FALSE)</f>
        <v>39074.086934986481</v>
      </c>
      <c r="F82" s="7" t="s">
        <v>101</v>
      </c>
      <c r="G82" s="12" t="str">
        <f t="shared" si="16"/>
        <v>55073.3818</v>
      </c>
      <c r="H82" s="17">
        <f t="shared" si="17"/>
        <v>39074</v>
      </c>
      <c r="I82" s="51" t="s">
        <v>351</v>
      </c>
      <c r="J82" s="52" t="s">
        <v>352</v>
      </c>
      <c r="K82" s="51" t="s">
        <v>353</v>
      </c>
      <c r="L82" s="51" t="s">
        <v>354</v>
      </c>
      <c r="M82" s="52" t="s">
        <v>312</v>
      </c>
      <c r="N82" s="52" t="s">
        <v>272</v>
      </c>
      <c r="O82" s="53" t="s">
        <v>355</v>
      </c>
      <c r="P82" s="54" t="s">
        <v>350</v>
      </c>
    </row>
    <row r="83" spans="1:16" ht="12.75" customHeight="1" thickBot="1" x14ac:dyDescent="0.25">
      <c r="A83" s="17" t="str">
        <f t="shared" si="12"/>
        <v>BAVM 225 </v>
      </c>
      <c r="B83" s="7" t="str">
        <f t="shared" si="13"/>
        <v>I</v>
      </c>
      <c r="C83" s="17">
        <f t="shared" si="14"/>
        <v>55804.4133</v>
      </c>
      <c r="D83" s="12" t="str">
        <f t="shared" si="15"/>
        <v>CCD</v>
      </c>
      <c r="E83" s="50">
        <f>VLOOKUP(C83,Active!C$21:E$969,3,FALSE)</f>
        <v>40037.086807206775</v>
      </c>
      <c r="F83" s="7" t="str">
        <f>LEFT(M83,1)</f>
        <v>C</v>
      </c>
      <c r="G83" s="12" t="str">
        <f t="shared" si="16"/>
        <v>55804.4133</v>
      </c>
      <c r="H83" s="17">
        <f t="shared" si="17"/>
        <v>40037</v>
      </c>
      <c r="I83" s="51" t="s">
        <v>361</v>
      </c>
      <c r="J83" s="52" t="s">
        <v>362</v>
      </c>
      <c r="K83" s="51" t="s">
        <v>363</v>
      </c>
      <c r="L83" s="51" t="s">
        <v>359</v>
      </c>
      <c r="M83" s="52" t="s">
        <v>312</v>
      </c>
      <c r="N83" s="52" t="s">
        <v>348</v>
      </c>
      <c r="O83" s="53" t="s">
        <v>349</v>
      </c>
      <c r="P83" s="54" t="s">
        <v>364</v>
      </c>
    </row>
    <row r="84" spans="1:16" ht="12.75" customHeight="1" thickBot="1" x14ac:dyDescent="0.25">
      <c r="A84" s="17" t="str">
        <f t="shared" si="12"/>
        <v>BAVM 241 (=IBVS 6157) </v>
      </c>
      <c r="B84" s="7" t="str">
        <f t="shared" si="13"/>
        <v>I</v>
      </c>
      <c r="C84" s="17">
        <f t="shared" si="14"/>
        <v>57260.408199999998</v>
      </c>
      <c r="D84" s="12" t="str">
        <f t="shared" si="15"/>
        <v>vis</v>
      </c>
      <c r="E84" s="50">
        <f>VLOOKUP(C84,Active!C$21:E$969,3,FALSE)</f>
        <v>41955.092943267126</v>
      </c>
      <c r="F84" s="7" t="s">
        <v>101</v>
      </c>
      <c r="G84" s="12" t="str">
        <f t="shared" si="16"/>
        <v>57260.4082</v>
      </c>
      <c r="H84" s="17">
        <f t="shared" si="17"/>
        <v>41955</v>
      </c>
      <c r="I84" s="51" t="s">
        <v>391</v>
      </c>
      <c r="J84" s="52" t="s">
        <v>392</v>
      </c>
      <c r="K84" s="51" t="s">
        <v>393</v>
      </c>
      <c r="L84" s="51" t="s">
        <v>394</v>
      </c>
      <c r="M84" s="52" t="s">
        <v>312</v>
      </c>
      <c r="N84" s="52" t="s">
        <v>272</v>
      </c>
      <c r="O84" s="53" t="s">
        <v>355</v>
      </c>
      <c r="P84" s="54" t="s">
        <v>395</v>
      </c>
    </row>
    <row r="85" spans="1:16" x14ac:dyDescent="0.2">
      <c r="B85" s="7"/>
      <c r="F85" s="7"/>
    </row>
    <row r="86" spans="1:16" x14ac:dyDescent="0.2">
      <c r="B86" s="7"/>
      <c r="F86" s="7"/>
    </row>
    <row r="87" spans="1:16" x14ac:dyDescent="0.2">
      <c r="B87" s="7"/>
      <c r="F87" s="7"/>
    </row>
    <row r="88" spans="1:16" x14ac:dyDescent="0.2">
      <c r="B88" s="7"/>
      <c r="F88" s="7"/>
    </row>
    <row r="89" spans="1:16" x14ac:dyDescent="0.2">
      <c r="B89" s="7"/>
      <c r="F89" s="7"/>
    </row>
    <row r="90" spans="1:16" x14ac:dyDescent="0.2">
      <c r="B90" s="7"/>
      <c r="F90" s="7"/>
    </row>
    <row r="91" spans="1:16" x14ac:dyDescent="0.2">
      <c r="B91" s="7"/>
      <c r="F91" s="7"/>
    </row>
    <row r="92" spans="1:16" x14ac:dyDescent="0.2">
      <c r="B92" s="7"/>
      <c r="F92" s="7"/>
    </row>
    <row r="93" spans="1:16" x14ac:dyDescent="0.2">
      <c r="B93" s="7"/>
      <c r="F93" s="7"/>
    </row>
    <row r="94" spans="1:16" x14ac:dyDescent="0.2">
      <c r="B94" s="7"/>
      <c r="F94" s="7"/>
    </row>
    <row r="95" spans="1:16" x14ac:dyDescent="0.2">
      <c r="B95" s="7"/>
      <c r="F95" s="7"/>
    </row>
    <row r="96" spans="1:16" x14ac:dyDescent="0.2">
      <c r="B96" s="7"/>
      <c r="F96" s="7"/>
    </row>
    <row r="97" spans="2:6" x14ac:dyDescent="0.2">
      <c r="B97" s="7"/>
      <c r="F97" s="7"/>
    </row>
    <row r="98" spans="2:6" x14ac:dyDescent="0.2">
      <c r="B98" s="7"/>
      <c r="F98" s="7"/>
    </row>
    <row r="99" spans="2:6" x14ac:dyDescent="0.2">
      <c r="B99" s="7"/>
      <c r="F99" s="7"/>
    </row>
    <row r="100" spans="2:6" x14ac:dyDescent="0.2">
      <c r="B100" s="7"/>
      <c r="F100" s="7"/>
    </row>
    <row r="101" spans="2:6" x14ac:dyDescent="0.2">
      <c r="B101" s="7"/>
      <c r="F101" s="7"/>
    </row>
    <row r="102" spans="2:6" x14ac:dyDescent="0.2">
      <c r="B102" s="7"/>
      <c r="F102" s="7"/>
    </row>
    <row r="103" spans="2:6" x14ac:dyDescent="0.2">
      <c r="B103" s="7"/>
      <c r="F103" s="7"/>
    </row>
    <row r="104" spans="2:6" x14ac:dyDescent="0.2">
      <c r="B104" s="7"/>
      <c r="F104" s="7"/>
    </row>
    <row r="105" spans="2:6" x14ac:dyDescent="0.2">
      <c r="B105" s="7"/>
      <c r="F105" s="7"/>
    </row>
    <row r="106" spans="2:6" x14ac:dyDescent="0.2">
      <c r="B106" s="7"/>
      <c r="F106" s="7"/>
    </row>
    <row r="107" spans="2:6" x14ac:dyDescent="0.2">
      <c r="B107" s="7"/>
      <c r="F107" s="7"/>
    </row>
    <row r="108" spans="2:6" x14ac:dyDescent="0.2">
      <c r="B108" s="7"/>
      <c r="F108" s="7"/>
    </row>
    <row r="109" spans="2:6" x14ac:dyDescent="0.2">
      <c r="B109" s="7"/>
      <c r="F109" s="7"/>
    </row>
    <row r="110" spans="2:6" x14ac:dyDescent="0.2">
      <c r="B110" s="7"/>
      <c r="F110" s="7"/>
    </row>
    <row r="111" spans="2:6" x14ac:dyDescent="0.2">
      <c r="B111" s="7"/>
      <c r="F111" s="7"/>
    </row>
    <row r="112" spans="2:6" x14ac:dyDescent="0.2">
      <c r="B112" s="7"/>
      <c r="F112" s="7"/>
    </row>
    <row r="113" spans="2:6" x14ac:dyDescent="0.2">
      <c r="B113" s="7"/>
      <c r="F113" s="7"/>
    </row>
    <row r="114" spans="2:6" x14ac:dyDescent="0.2">
      <c r="B114" s="7"/>
      <c r="F114" s="7"/>
    </row>
    <row r="115" spans="2:6" x14ac:dyDescent="0.2">
      <c r="B115" s="7"/>
      <c r="F115" s="7"/>
    </row>
    <row r="116" spans="2:6" x14ac:dyDescent="0.2">
      <c r="B116" s="7"/>
      <c r="F116" s="7"/>
    </row>
    <row r="117" spans="2:6" x14ac:dyDescent="0.2">
      <c r="B117" s="7"/>
      <c r="F117" s="7"/>
    </row>
    <row r="118" spans="2:6" x14ac:dyDescent="0.2">
      <c r="B118" s="7"/>
      <c r="F118" s="7"/>
    </row>
    <row r="119" spans="2:6" x14ac:dyDescent="0.2">
      <c r="B119" s="7"/>
      <c r="F119" s="7"/>
    </row>
    <row r="120" spans="2:6" x14ac:dyDescent="0.2">
      <c r="B120" s="7"/>
      <c r="F120" s="7"/>
    </row>
    <row r="121" spans="2:6" x14ac:dyDescent="0.2">
      <c r="B121" s="7"/>
      <c r="F121" s="7"/>
    </row>
    <row r="122" spans="2:6" x14ac:dyDescent="0.2">
      <c r="B122" s="7"/>
      <c r="F122" s="7"/>
    </row>
    <row r="123" spans="2:6" x14ac:dyDescent="0.2">
      <c r="B123" s="7"/>
      <c r="F123" s="7"/>
    </row>
    <row r="124" spans="2:6" x14ac:dyDescent="0.2">
      <c r="B124" s="7"/>
      <c r="F124" s="7"/>
    </row>
    <row r="125" spans="2:6" x14ac:dyDescent="0.2">
      <c r="B125" s="7"/>
      <c r="F125" s="7"/>
    </row>
    <row r="126" spans="2:6" x14ac:dyDescent="0.2">
      <c r="B126" s="7"/>
      <c r="F126" s="7"/>
    </row>
    <row r="127" spans="2:6" x14ac:dyDescent="0.2">
      <c r="B127" s="7"/>
      <c r="F127" s="7"/>
    </row>
    <row r="128" spans="2:6" x14ac:dyDescent="0.2">
      <c r="B128" s="7"/>
      <c r="F128" s="7"/>
    </row>
    <row r="129" spans="2:6" x14ac:dyDescent="0.2">
      <c r="B129" s="7"/>
      <c r="F129" s="7"/>
    </row>
    <row r="130" spans="2:6" x14ac:dyDescent="0.2">
      <c r="B130" s="7"/>
      <c r="F130" s="7"/>
    </row>
    <row r="131" spans="2:6" x14ac:dyDescent="0.2">
      <c r="B131" s="7"/>
      <c r="F131" s="7"/>
    </row>
    <row r="132" spans="2:6" x14ac:dyDescent="0.2">
      <c r="B132" s="7"/>
      <c r="F132" s="7"/>
    </row>
    <row r="133" spans="2:6" x14ac:dyDescent="0.2">
      <c r="B133" s="7"/>
      <c r="F133" s="7"/>
    </row>
    <row r="134" spans="2:6" x14ac:dyDescent="0.2">
      <c r="B134" s="7"/>
      <c r="F134" s="7"/>
    </row>
    <row r="135" spans="2:6" x14ac:dyDescent="0.2">
      <c r="B135" s="7"/>
      <c r="F135" s="7"/>
    </row>
    <row r="136" spans="2:6" x14ac:dyDescent="0.2">
      <c r="B136" s="7"/>
      <c r="F136" s="7"/>
    </row>
    <row r="137" spans="2:6" x14ac:dyDescent="0.2">
      <c r="B137" s="7"/>
      <c r="F137" s="7"/>
    </row>
    <row r="138" spans="2:6" x14ac:dyDescent="0.2">
      <c r="B138" s="7"/>
      <c r="F138" s="7"/>
    </row>
    <row r="139" spans="2:6" x14ac:dyDescent="0.2">
      <c r="B139" s="7"/>
      <c r="F139" s="7"/>
    </row>
    <row r="140" spans="2:6" x14ac:dyDescent="0.2">
      <c r="B140" s="7"/>
      <c r="F140" s="7"/>
    </row>
    <row r="141" spans="2:6" x14ac:dyDescent="0.2">
      <c r="B141" s="7"/>
      <c r="F141" s="7"/>
    </row>
    <row r="142" spans="2:6" x14ac:dyDescent="0.2">
      <c r="B142" s="7"/>
      <c r="F142" s="7"/>
    </row>
    <row r="143" spans="2:6" x14ac:dyDescent="0.2">
      <c r="B143" s="7"/>
      <c r="F143" s="7"/>
    </row>
    <row r="144" spans="2:6" x14ac:dyDescent="0.2">
      <c r="B144" s="7"/>
      <c r="F144" s="7"/>
    </row>
    <row r="145" spans="2:6" x14ac:dyDescent="0.2">
      <c r="B145" s="7"/>
      <c r="F145" s="7"/>
    </row>
    <row r="146" spans="2:6" x14ac:dyDescent="0.2">
      <c r="B146" s="7"/>
      <c r="F146" s="7"/>
    </row>
    <row r="147" spans="2:6" x14ac:dyDescent="0.2">
      <c r="B147" s="7"/>
      <c r="F147" s="7"/>
    </row>
    <row r="148" spans="2:6" x14ac:dyDescent="0.2">
      <c r="B148" s="7"/>
      <c r="F148" s="7"/>
    </row>
    <row r="149" spans="2:6" x14ac:dyDescent="0.2">
      <c r="B149" s="7"/>
      <c r="F149" s="7"/>
    </row>
    <row r="150" spans="2:6" x14ac:dyDescent="0.2">
      <c r="B150" s="7"/>
      <c r="F150" s="7"/>
    </row>
    <row r="151" spans="2:6" x14ac:dyDescent="0.2">
      <c r="B151" s="7"/>
      <c r="F151" s="7"/>
    </row>
    <row r="152" spans="2:6" x14ac:dyDescent="0.2">
      <c r="B152" s="7"/>
      <c r="F152" s="7"/>
    </row>
    <row r="153" spans="2:6" x14ac:dyDescent="0.2">
      <c r="B153" s="7"/>
      <c r="F153" s="7"/>
    </row>
    <row r="154" spans="2:6" x14ac:dyDescent="0.2">
      <c r="B154" s="7"/>
      <c r="F154" s="7"/>
    </row>
    <row r="155" spans="2:6" x14ac:dyDescent="0.2">
      <c r="B155" s="7"/>
      <c r="F155" s="7"/>
    </row>
    <row r="156" spans="2:6" x14ac:dyDescent="0.2">
      <c r="B156" s="7"/>
      <c r="F156" s="7"/>
    </row>
    <row r="157" spans="2:6" x14ac:dyDescent="0.2">
      <c r="B157" s="7"/>
      <c r="F157" s="7"/>
    </row>
    <row r="158" spans="2:6" x14ac:dyDescent="0.2">
      <c r="B158" s="7"/>
      <c r="F158" s="7"/>
    </row>
    <row r="159" spans="2:6" x14ac:dyDescent="0.2">
      <c r="B159" s="7"/>
      <c r="F159" s="7"/>
    </row>
    <row r="160" spans="2:6" x14ac:dyDescent="0.2">
      <c r="B160" s="7"/>
      <c r="F160" s="7"/>
    </row>
    <row r="161" spans="2:6" x14ac:dyDescent="0.2">
      <c r="B161" s="7"/>
      <c r="F161" s="7"/>
    </row>
    <row r="162" spans="2:6" x14ac:dyDescent="0.2">
      <c r="B162" s="7"/>
      <c r="F162" s="7"/>
    </row>
    <row r="163" spans="2:6" x14ac:dyDescent="0.2">
      <c r="B163" s="7"/>
      <c r="F163" s="7"/>
    </row>
    <row r="164" spans="2:6" x14ac:dyDescent="0.2">
      <c r="B164" s="7"/>
      <c r="F164" s="7"/>
    </row>
    <row r="165" spans="2:6" x14ac:dyDescent="0.2">
      <c r="B165" s="7"/>
      <c r="F165" s="7"/>
    </row>
    <row r="166" spans="2:6" x14ac:dyDescent="0.2">
      <c r="B166" s="7"/>
      <c r="F166" s="7"/>
    </row>
    <row r="167" spans="2:6" x14ac:dyDescent="0.2">
      <c r="B167" s="7"/>
      <c r="F167" s="7"/>
    </row>
    <row r="168" spans="2:6" x14ac:dyDescent="0.2">
      <c r="B168" s="7"/>
      <c r="F168" s="7"/>
    </row>
    <row r="169" spans="2:6" x14ac:dyDescent="0.2">
      <c r="B169" s="7"/>
      <c r="F169" s="7"/>
    </row>
    <row r="170" spans="2:6" x14ac:dyDescent="0.2">
      <c r="B170" s="7"/>
      <c r="F170" s="7"/>
    </row>
    <row r="171" spans="2:6" x14ac:dyDescent="0.2">
      <c r="B171" s="7"/>
      <c r="F171" s="7"/>
    </row>
    <row r="172" spans="2:6" x14ac:dyDescent="0.2">
      <c r="B172" s="7"/>
      <c r="F172" s="7"/>
    </row>
    <row r="173" spans="2:6" x14ac:dyDescent="0.2">
      <c r="B173" s="7"/>
      <c r="F173" s="7"/>
    </row>
    <row r="174" spans="2:6" x14ac:dyDescent="0.2">
      <c r="B174" s="7"/>
      <c r="F174" s="7"/>
    </row>
    <row r="175" spans="2:6" x14ac:dyDescent="0.2">
      <c r="B175" s="7"/>
      <c r="F175" s="7"/>
    </row>
    <row r="176" spans="2:6" x14ac:dyDescent="0.2">
      <c r="B176" s="7"/>
      <c r="F176" s="7"/>
    </row>
    <row r="177" spans="2:6" x14ac:dyDescent="0.2">
      <c r="B177" s="7"/>
      <c r="F177" s="7"/>
    </row>
    <row r="178" spans="2:6" x14ac:dyDescent="0.2">
      <c r="B178" s="7"/>
      <c r="F178" s="7"/>
    </row>
    <row r="179" spans="2:6" x14ac:dyDescent="0.2">
      <c r="B179" s="7"/>
      <c r="F179" s="7"/>
    </row>
    <row r="180" spans="2:6" x14ac:dyDescent="0.2">
      <c r="B180" s="7"/>
      <c r="F180" s="7"/>
    </row>
    <row r="181" spans="2:6" x14ac:dyDescent="0.2">
      <c r="B181" s="7"/>
      <c r="F181" s="7"/>
    </row>
    <row r="182" spans="2:6" x14ac:dyDescent="0.2">
      <c r="B182" s="7"/>
      <c r="F182" s="7"/>
    </row>
    <row r="183" spans="2:6" x14ac:dyDescent="0.2">
      <c r="B183" s="7"/>
      <c r="F183" s="7"/>
    </row>
    <row r="184" spans="2:6" x14ac:dyDescent="0.2">
      <c r="B184" s="7"/>
      <c r="F184" s="7"/>
    </row>
    <row r="185" spans="2:6" x14ac:dyDescent="0.2">
      <c r="B185" s="7"/>
      <c r="F185" s="7"/>
    </row>
    <row r="186" spans="2:6" x14ac:dyDescent="0.2">
      <c r="B186" s="7"/>
      <c r="F186" s="7"/>
    </row>
    <row r="187" spans="2:6" x14ac:dyDescent="0.2">
      <c r="B187" s="7"/>
      <c r="F187" s="7"/>
    </row>
    <row r="188" spans="2:6" x14ac:dyDescent="0.2">
      <c r="B188" s="7"/>
      <c r="F188" s="7"/>
    </row>
    <row r="189" spans="2:6" x14ac:dyDescent="0.2">
      <c r="B189" s="7"/>
      <c r="F189" s="7"/>
    </row>
    <row r="190" spans="2:6" x14ac:dyDescent="0.2">
      <c r="B190" s="7"/>
      <c r="F190" s="7"/>
    </row>
    <row r="191" spans="2:6" x14ac:dyDescent="0.2">
      <c r="B191" s="7"/>
      <c r="F191" s="7"/>
    </row>
    <row r="192" spans="2:6" x14ac:dyDescent="0.2">
      <c r="B192" s="7"/>
      <c r="F192" s="7"/>
    </row>
    <row r="193" spans="2:6" x14ac:dyDescent="0.2">
      <c r="B193" s="7"/>
      <c r="F193" s="7"/>
    </row>
    <row r="194" spans="2:6" x14ac:dyDescent="0.2">
      <c r="B194" s="7"/>
      <c r="F194" s="7"/>
    </row>
    <row r="195" spans="2:6" x14ac:dyDescent="0.2">
      <c r="B195" s="7"/>
      <c r="F195" s="7"/>
    </row>
    <row r="196" spans="2:6" x14ac:dyDescent="0.2">
      <c r="B196" s="7"/>
      <c r="F196" s="7"/>
    </row>
    <row r="197" spans="2:6" x14ac:dyDescent="0.2">
      <c r="B197" s="7"/>
      <c r="F197" s="7"/>
    </row>
    <row r="198" spans="2:6" x14ac:dyDescent="0.2">
      <c r="B198" s="7"/>
      <c r="F198" s="7"/>
    </row>
    <row r="199" spans="2:6" x14ac:dyDescent="0.2">
      <c r="B199" s="7"/>
      <c r="F199" s="7"/>
    </row>
    <row r="200" spans="2:6" x14ac:dyDescent="0.2">
      <c r="B200" s="7"/>
      <c r="F200" s="7"/>
    </row>
    <row r="201" spans="2:6" x14ac:dyDescent="0.2">
      <c r="B201" s="7"/>
      <c r="F201" s="7"/>
    </row>
    <row r="202" spans="2:6" x14ac:dyDescent="0.2">
      <c r="B202" s="7"/>
      <c r="F202" s="7"/>
    </row>
    <row r="203" spans="2:6" x14ac:dyDescent="0.2">
      <c r="B203" s="7"/>
      <c r="F203" s="7"/>
    </row>
    <row r="204" spans="2:6" x14ac:dyDescent="0.2">
      <c r="B204" s="7"/>
      <c r="F204" s="7"/>
    </row>
    <row r="205" spans="2:6" x14ac:dyDescent="0.2">
      <c r="B205" s="7"/>
      <c r="F205" s="7"/>
    </row>
    <row r="206" spans="2:6" x14ac:dyDescent="0.2">
      <c r="B206" s="7"/>
      <c r="F206" s="7"/>
    </row>
    <row r="207" spans="2:6" x14ac:dyDescent="0.2">
      <c r="B207" s="7"/>
      <c r="F207" s="7"/>
    </row>
    <row r="208" spans="2:6" x14ac:dyDescent="0.2">
      <c r="B208" s="7"/>
      <c r="F208" s="7"/>
    </row>
    <row r="209" spans="2:6" x14ac:dyDescent="0.2">
      <c r="B209" s="7"/>
      <c r="F209" s="7"/>
    </row>
    <row r="210" spans="2:6" x14ac:dyDescent="0.2">
      <c r="B210" s="7"/>
      <c r="F210" s="7"/>
    </row>
    <row r="211" spans="2:6" x14ac:dyDescent="0.2">
      <c r="B211" s="7"/>
      <c r="F211" s="7"/>
    </row>
    <row r="212" spans="2:6" x14ac:dyDescent="0.2">
      <c r="B212" s="7"/>
      <c r="F212" s="7"/>
    </row>
    <row r="213" spans="2:6" x14ac:dyDescent="0.2">
      <c r="B213" s="7"/>
      <c r="F213" s="7"/>
    </row>
    <row r="214" spans="2:6" x14ac:dyDescent="0.2">
      <c r="B214" s="7"/>
      <c r="F214" s="7"/>
    </row>
    <row r="215" spans="2:6" x14ac:dyDescent="0.2">
      <c r="B215" s="7"/>
      <c r="F215" s="7"/>
    </row>
    <row r="216" spans="2:6" x14ac:dyDescent="0.2">
      <c r="B216" s="7"/>
      <c r="F216" s="7"/>
    </row>
    <row r="217" spans="2:6" x14ac:dyDescent="0.2">
      <c r="B217" s="7"/>
      <c r="F217" s="7"/>
    </row>
    <row r="218" spans="2:6" x14ac:dyDescent="0.2">
      <c r="B218" s="7"/>
      <c r="F218" s="7"/>
    </row>
    <row r="219" spans="2:6" x14ac:dyDescent="0.2">
      <c r="B219" s="7"/>
      <c r="F219" s="7"/>
    </row>
    <row r="220" spans="2:6" x14ac:dyDescent="0.2">
      <c r="B220" s="7"/>
      <c r="F220" s="7"/>
    </row>
    <row r="221" spans="2:6" x14ac:dyDescent="0.2">
      <c r="B221" s="7"/>
      <c r="F221" s="7"/>
    </row>
    <row r="222" spans="2:6" x14ac:dyDescent="0.2">
      <c r="B222" s="7"/>
      <c r="F222" s="7"/>
    </row>
    <row r="223" spans="2:6" x14ac:dyDescent="0.2">
      <c r="B223" s="7"/>
      <c r="F223" s="7"/>
    </row>
    <row r="224" spans="2:6" x14ac:dyDescent="0.2">
      <c r="B224" s="7"/>
      <c r="F224" s="7"/>
    </row>
    <row r="225" spans="2:6" x14ac:dyDescent="0.2">
      <c r="B225" s="7"/>
      <c r="F225" s="7"/>
    </row>
    <row r="226" spans="2:6" x14ac:dyDescent="0.2">
      <c r="B226" s="7"/>
      <c r="F226" s="7"/>
    </row>
    <row r="227" spans="2:6" x14ac:dyDescent="0.2">
      <c r="B227" s="7"/>
      <c r="F227" s="7"/>
    </row>
    <row r="228" spans="2:6" x14ac:dyDescent="0.2">
      <c r="B228" s="7"/>
      <c r="F228" s="7"/>
    </row>
    <row r="229" spans="2:6" x14ac:dyDescent="0.2">
      <c r="B229" s="7"/>
      <c r="F229" s="7"/>
    </row>
    <row r="230" spans="2:6" x14ac:dyDescent="0.2">
      <c r="B230" s="7"/>
      <c r="F230" s="7"/>
    </row>
    <row r="231" spans="2:6" x14ac:dyDescent="0.2">
      <c r="B231" s="7"/>
      <c r="F231" s="7"/>
    </row>
    <row r="232" spans="2:6" x14ac:dyDescent="0.2">
      <c r="B232" s="7"/>
      <c r="F232" s="7"/>
    </row>
    <row r="233" spans="2:6" x14ac:dyDescent="0.2">
      <c r="B233" s="7"/>
      <c r="F233" s="7"/>
    </row>
    <row r="234" spans="2:6" x14ac:dyDescent="0.2">
      <c r="B234" s="7"/>
      <c r="F234" s="7"/>
    </row>
    <row r="235" spans="2:6" x14ac:dyDescent="0.2">
      <c r="B235" s="7"/>
      <c r="F235" s="7"/>
    </row>
    <row r="236" spans="2:6" x14ac:dyDescent="0.2">
      <c r="B236" s="7"/>
      <c r="F236" s="7"/>
    </row>
    <row r="237" spans="2:6" x14ac:dyDescent="0.2">
      <c r="B237" s="7"/>
      <c r="F237" s="7"/>
    </row>
    <row r="238" spans="2:6" x14ac:dyDescent="0.2">
      <c r="B238" s="7"/>
      <c r="F238" s="7"/>
    </row>
    <row r="239" spans="2:6" x14ac:dyDescent="0.2">
      <c r="B239" s="7"/>
      <c r="F239" s="7"/>
    </row>
    <row r="240" spans="2:6" x14ac:dyDescent="0.2">
      <c r="B240" s="7"/>
      <c r="F240" s="7"/>
    </row>
    <row r="241" spans="2:6" x14ac:dyDescent="0.2">
      <c r="B241" s="7"/>
      <c r="F241" s="7"/>
    </row>
    <row r="242" spans="2:6" x14ac:dyDescent="0.2">
      <c r="B242" s="7"/>
      <c r="F242" s="7"/>
    </row>
    <row r="243" spans="2:6" x14ac:dyDescent="0.2">
      <c r="B243" s="7"/>
      <c r="F243" s="7"/>
    </row>
    <row r="244" spans="2:6" x14ac:dyDescent="0.2">
      <c r="B244" s="7"/>
      <c r="F244" s="7"/>
    </row>
    <row r="245" spans="2:6" x14ac:dyDescent="0.2">
      <c r="B245" s="7"/>
      <c r="F245" s="7"/>
    </row>
    <row r="246" spans="2:6" x14ac:dyDescent="0.2">
      <c r="B246" s="7"/>
      <c r="F246" s="7"/>
    </row>
    <row r="247" spans="2:6" x14ac:dyDescent="0.2">
      <c r="B247" s="7"/>
      <c r="F247" s="7"/>
    </row>
    <row r="248" spans="2:6" x14ac:dyDescent="0.2">
      <c r="B248" s="7"/>
      <c r="F248" s="7"/>
    </row>
    <row r="249" spans="2:6" x14ac:dyDescent="0.2">
      <c r="B249" s="7"/>
      <c r="F249" s="7"/>
    </row>
    <row r="250" spans="2:6" x14ac:dyDescent="0.2">
      <c r="B250" s="7"/>
      <c r="F250" s="7"/>
    </row>
    <row r="251" spans="2:6" x14ac:dyDescent="0.2">
      <c r="B251" s="7"/>
      <c r="F251" s="7"/>
    </row>
    <row r="252" spans="2:6" x14ac:dyDescent="0.2">
      <c r="B252" s="7"/>
      <c r="F252" s="7"/>
    </row>
    <row r="253" spans="2:6" x14ac:dyDescent="0.2">
      <c r="B253" s="7"/>
      <c r="F253" s="7"/>
    </row>
    <row r="254" spans="2:6" x14ac:dyDescent="0.2">
      <c r="B254" s="7"/>
      <c r="F254" s="7"/>
    </row>
    <row r="255" spans="2:6" x14ac:dyDescent="0.2">
      <c r="B255" s="7"/>
      <c r="F255" s="7"/>
    </row>
    <row r="256" spans="2:6" x14ac:dyDescent="0.2">
      <c r="B256" s="7"/>
      <c r="F256" s="7"/>
    </row>
    <row r="257" spans="2:6" x14ac:dyDescent="0.2">
      <c r="B257" s="7"/>
      <c r="F257" s="7"/>
    </row>
    <row r="258" spans="2:6" x14ac:dyDescent="0.2">
      <c r="B258" s="7"/>
      <c r="F258" s="7"/>
    </row>
    <row r="259" spans="2:6" x14ac:dyDescent="0.2">
      <c r="B259" s="7"/>
      <c r="F259" s="7"/>
    </row>
    <row r="260" spans="2:6" x14ac:dyDescent="0.2">
      <c r="B260" s="7"/>
      <c r="F260" s="7"/>
    </row>
    <row r="261" spans="2:6" x14ac:dyDescent="0.2">
      <c r="B261" s="7"/>
      <c r="F261" s="7"/>
    </row>
    <row r="262" spans="2:6" x14ac:dyDescent="0.2">
      <c r="B262" s="7"/>
      <c r="F262" s="7"/>
    </row>
    <row r="263" spans="2:6" x14ac:dyDescent="0.2">
      <c r="B263" s="7"/>
      <c r="F263" s="7"/>
    </row>
    <row r="264" spans="2:6" x14ac:dyDescent="0.2">
      <c r="B264" s="7"/>
      <c r="F264" s="7"/>
    </row>
    <row r="265" spans="2:6" x14ac:dyDescent="0.2">
      <c r="B265" s="7"/>
      <c r="F265" s="7"/>
    </row>
    <row r="266" spans="2:6" x14ac:dyDescent="0.2">
      <c r="B266" s="7"/>
      <c r="F266" s="7"/>
    </row>
    <row r="267" spans="2:6" x14ac:dyDescent="0.2">
      <c r="B267" s="7"/>
      <c r="F267" s="7"/>
    </row>
    <row r="268" spans="2:6" x14ac:dyDescent="0.2">
      <c r="B268" s="7"/>
      <c r="F268" s="7"/>
    </row>
    <row r="269" spans="2:6" x14ac:dyDescent="0.2">
      <c r="B269" s="7"/>
      <c r="F269" s="7"/>
    </row>
    <row r="270" spans="2:6" x14ac:dyDescent="0.2">
      <c r="B270" s="7"/>
      <c r="F270" s="7"/>
    </row>
    <row r="271" spans="2:6" x14ac:dyDescent="0.2">
      <c r="B271" s="7"/>
      <c r="F271" s="7"/>
    </row>
    <row r="272" spans="2:6" x14ac:dyDescent="0.2">
      <c r="B272" s="7"/>
      <c r="F272" s="7"/>
    </row>
    <row r="273" spans="2:6" x14ac:dyDescent="0.2">
      <c r="B273" s="7"/>
      <c r="F273" s="7"/>
    </row>
    <row r="274" spans="2:6" x14ac:dyDescent="0.2">
      <c r="B274" s="7"/>
      <c r="F274" s="7"/>
    </row>
    <row r="275" spans="2:6" x14ac:dyDescent="0.2">
      <c r="B275" s="7"/>
      <c r="F275" s="7"/>
    </row>
    <row r="276" spans="2:6" x14ac:dyDescent="0.2">
      <c r="B276" s="7"/>
      <c r="F276" s="7"/>
    </row>
    <row r="277" spans="2:6" x14ac:dyDescent="0.2">
      <c r="B277" s="7"/>
      <c r="F277" s="7"/>
    </row>
    <row r="278" spans="2:6" x14ac:dyDescent="0.2">
      <c r="B278" s="7"/>
      <c r="F278" s="7"/>
    </row>
    <row r="279" spans="2:6" x14ac:dyDescent="0.2">
      <c r="B279" s="7"/>
      <c r="F279" s="7"/>
    </row>
    <row r="280" spans="2:6" x14ac:dyDescent="0.2">
      <c r="B280" s="7"/>
      <c r="F280" s="7"/>
    </row>
    <row r="281" spans="2:6" x14ac:dyDescent="0.2">
      <c r="B281" s="7"/>
      <c r="F281" s="7"/>
    </row>
    <row r="282" spans="2:6" x14ac:dyDescent="0.2">
      <c r="B282" s="7"/>
      <c r="F282" s="7"/>
    </row>
    <row r="283" spans="2:6" x14ac:dyDescent="0.2">
      <c r="B283" s="7"/>
      <c r="F283" s="7"/>
    </row>
    <row r="284" spans="2:6" x14ac:dyDescent="0.2">
      <c r="B284" s="7"/>
      <c r="F284" s="7"/>
    </row>
    <row r="285" spans="2:6" x14ac:dyDescent="0.2">
      <c r="B285" s="7"/>
      <c r="F285" s="7"/>
    </row>
    <row r="286" spans="2:6" x14ac:dyDescent="0.2">
      <c r="B286" s="7"/>
      <c r="F286" s="7"/>
    </row>
    <row r="287" spans="2:6" x14ac:dyDescent="0.2">
      <c r="B287" s="7"/>
      <c r="F287" s="7"/>
    </row>
    <row r="288" spans="2:6" x14ac:dyDescent="0.2">
      <c r="B288" s="7"/>
      <c r="F288" s="7"/>
    </row>
    <row r="289" spans="2:6" x14ac:dyDescent="0.2">
      <c r="B289" s="7"/>
      <c r="F289" s="7"/>
    </row>
    <row r="290" spans="2:6" x14ac:dyDescent="0.2">
      <c r="B290" s="7"/>
      <c r="F290" s="7"/>
    </row>
    <row r="291" spans="2:6" x14ac:dyDescent="0.2">
      <c r="B291" s="7"/>
      <c r="F291" s="7"/>
    </row>
    <row r="292" spans="2:6" x14ac:dyDescent="0.2">
      <c r="B292" s="7"/>
      <c r="F292" s="7"/>
    </row>
    <row r="293" spans="2:6" x14ac:dyDescent="0.2">
      <c r="B293" s="7"/>
      <c r="F293" s="7"/>
    </row>
    <row r="294" spans="2:6" x14ac:dyDescent="0.2">
      <c r="B294" s="7"/>
      <c r="F294" s="7"/>
    </row>
    <row r="295" spans="2:6" x14ac:dyDescent="0.2">
      <c r="B295" s="7"/>
      <c r="F295" s="7"/>
    </row>
    <row r="296" spans="2:6" x14ac:dyDescent="0.2">
      <c r="B296" s="7"/>
      <c r="F296" s="7"/>
    </row>
    <row r="297" spans="2:6" x14ac:dyDescent="0.2">
      <c r="B297" s="7"/>
      <c r="F297" s="7"/>
    </row>
    <row r="298" spans="2:6" x14ac:dyDescent="0.2">
      <c r="B298" s="7"/>
      <c r="F298" s="7"/>
    </row>
    <row r="299" spans="2:6" x14ac:dyDescent="0.2">
      <c r="B299" s="7"/>
      <c r="F299" s="7"/>
    </row>
    <row r="300" spans="2:6" x14ac:dyDescent="0.2">
      <c r="B300" s="7"/>
      <c r="F300" s="7"/>
    </row>
    <row r="301" spans="2:6" x14ac:dyDescent="0.2">
      <c r="B301" s="7"/>
      <c r="F301" s="7"/>
    </row>
    <row r="302" spans="2:6" x14ac:dyDescent="0.2">
      <c r="B302" s="7"/>
      <c r="F302" s="7"/>
    </row>
    <row r="303" spans="2:6" x14ac:dyDescent="0.2">
      <c r="B303" s="7"/>
      <c r="F303" s="7"/>
    </row>
    <row r="304" spans="2:6" x14ac:dyDescent="0.2">
      <c r="B304" s="7"/>
      <c r="F304" s="7"/>
    </row>
    <row r="305" spans="2:6" x14ac:dyDescent="0.2">
      <c r="B305" s="7"/>
      <c r="F305" s="7"/>
    </row>
    <row r="306" spans="2:6" x14ac:dyDescent="0.2">
      <c r="B306" s="7"/>
      <c r="F306" s="7"/>
    </row>
    <row r="307" spans="2:6" x14ac:dyDescent="0.2">
      <c r="B307" s="7"/>
      <c r="F307" s="7"/>
    </row>
    <row r="308" spans="2:6" x14ac:dyDescent="0.2">
      <c r="B308" s="7"/>
      <c r="F308" s="7"/>
    </row>
    <row r="309" spans="2:6" x14ac:dyDescent="0.2">
      <c r="B309" s="7"/>
      <c r="F309" s="7"/>
    </row>
    <row r="310" spans="2:6" x14ac:dyDescent="0.2">
      <c r="B310" s="7"/>
      <c r="F310" s="7"/>
    </row>
    <row r="311" spans="2:6" x14ac:dyDescent="0.2">
      <c r="B311" s="7"/>
      <c r="F311" s="7"/>
    </row>
    <row r="312" spans="2:6" x14ac:dyDescent="0.2">
      <c r="B312" s="7"/>
      <c r="F312" s="7"/>
    </row>
    <row r="313" spans="2:6" x14ac:dyDescent="0.2">
      <c r="B313" s="7"/>
      <c r="F313" s="7"/>
    </row>
    <row r="314" spans="2:6" x14ac:dyDescent="0.2">
      <c r="B314" s="7"/>
      <c r="F314" s="7"/>
    </row>
    <row r="315" spans="2:6" x14ac:dyDescent="0.2">
      <c r="B315" s="7"/>
      <c r="F315" s="7"/>
    </row>
    <row r="316" spans="2:6" x14ac:dyDescent="0.2">
      <c r="B316" s="7"/>
      <c r="F316" s="7"/>
    </row>
    <row r="317" spans="2:6" x14ac:dyDescent="0.2">
      <c r="B317" s="7"/>
      <c r="F317" s="7"/>
    </row>
    <row r="318" spans="2:6" x14ac:dyDescent="0.2">
      <c r="B318" s="7"/>
      <c r="F318" s="7"/>
    </row>
    <row r="319" spans="2:6" x14ac:dyDescent="0.2">
      <c r="B319" s="7"/>
      <c r="F319" s="7"/>
    </row>
    <row r="320" spans="2:6" x14ac:dyDescent="0.2">
      <c r="B320" s="7"/>
      <c r="F320" s="7"/>
    </row>
    <row r="321" spans="2:6" x14ac:dyDescent="0.2">
      <c r="B321" s="7"/>
      <c r="F321" s="7"/>
    </row>
    <row r="322" spans="2:6" x14ac:dyDescent="0.2">
      <c r="B322" s="7"/>
      <c r="F322" s="7"/>
    </row>
    <row r="323" spans="2:6" x14ac:dyDescent="0.2">
      <c r="B323" s="7"/>
      <c r="F323" s="7"/>
    </row>
    <row r="324" spans="2:6" x14ac:dyDescent="0.2">
      <c r="B324" s="7"/>
      <c r="F324" s="7"/>
    </row>
    <row r="325" spans="2:6" x14ac:dyDescent="0.2">
      <c r="B325" s="7"/>
      <c r="F325" s="7"/>
    </row>
    <row r="326" spans="2:6" x14ac:dyDescent="0.2">
      <c r="B326" s="7"/>
      <c r="F326" s="7"/>
    </row>
    <row r="327" spans="2:6" x14ac:dyDescent="0.2">
      <c r="B327" s="7"/>
      <c r="F327" s="7"/>
    </row>
    <row r="328" spans="2:6" x14ac:dyDescent="0.2">
      <c r="B328" s="7"/>
      <c r="F328" s="7"/>
    </row>
    <row r="329" spans="2:6" x14ac:dyDescent="0.2">
      <c r="B329" s="7"/>
      <c r="F329" s="7"/>
    </row>
    <row r="330" spans="2:6" x14ac:dyDescent="0.2">
      <c r="B330" s="7"/>
      <c r="F330" s="7"/>
    </row>
    <row r="331" spans="2:6" x14ac:dyDescent="0.2">
      <c r="B331" s="7"/>
      <c r="F331" s="7"/>
    </row>
    <row r="332" spans="2:6" x14ac:dyDescent="0.2">
      <c r="B332" s="7"/>
      <c r="F332" s="7"/>
    </row>
    <row r="333" spans="2:6" x14ac:dyDescent="0.2">
      <c r="B333" s="7"/>
      <c r="F333" s="7"/>
    </row>
    <row r="334" spans="2:6" x14ac:dyDescent="0.2">
      <c r="B334" s="7"/>
      <c r="F334" s="7"/>
    </row>
    <row r="335" spans="2:6" x14ac:dyDescent="0.2">
      <c r="B335" s="7"/>
      <c r="F335" s="7"/>
    </row>
    <row r="336" spans="2:6" x14ac:dyDescent="0.2">
      <c r="B336" s="7"/>
      <c r="F336" s="7"/>
    </row>
    <row r="337" spans="2:6" x14ac:dyDescent="0.2">
      <c r="B337" s="7"/>
      <c r="F337" s="7"/>
    </row>
    <row r="338" spans="2:6" x14ac:dyDescent="0.2">
      <c r="B338" s="7"/>
      <c r="F338" s="7"/>
    </row>
    <row r="339" spans="2:6" x14ac:dyDescent="0.2">
      <c r="B339" s="7"/>
      <c r="F339" s="7"/>
    </row>
    <row r="340" spans="2:6" x14ac:dyDescent="0.2">
      <c r="B340" s="7"/>
      <c r="F340" s="7"/>
    </row>
    <row r="341" spans="2:6" x14ac:dyDescent="0.2">
      <c r="B341" s="7"/>
      <c r="F341" s="7"/>
    </row>
    <row r="342" spans="2:6" x14ac:dyDescent="0.2">
      <c r="B342" s="7"/>
      <c r="F342" s="7"/>
    </row>
    <row r="343" spans="2:6" x14ac:dyDescent="0.2">
      <c r="B343" s="7"/>
      <c r="F343" s="7"/>
    </row>
    <row r="344" spans="2:6" x14ac:dyDescent="0.2">
      <c r="B344" s="7"/>
      <c r="F344" s="7"/>
    </row>
    <row r="345" spans="2:6" x14ac:dyDescent="0.2">
      <c r="B345" s="7"/>
      <c r="F345" s="7"/>
    </row>
    <row r="346" spans="2:6" x14ac:dyDescent="0.2">
      <c r="B346" s="7"/>
      <c r="F346" s="7"/>
    </row>
    <row r="347" spans="2:6" x14ac:dyDescent="0.2">
      <c r="B347" s="7"/>
      <c r="F347" s="7"/>
    </row>
    <row r="348" spans="2:6" x14ac:dyDescent="0.2">
      <c r="B348" s="7"/>
      <c r="F348" s="7"/>
    </row>
    <row r="349" spans="2:6" x14ac:dyDescent="0.2">
      <c r="B349" s="7"/>
      <c r="F349" s="7"/>
    </row>
    <row r="350" spans="2:6" x14ac:dyDescent="0.2">
      <c r="B350" s="7"/>
      <c r="F350" s="7"/>
    </row>
    <row r="351" spans="2:6" x14ac:dyDescent="0.2">
      <c r="B351" s="7"/>
      <c r="F351" s="7"/>
    </row>
    <row r="352" spans="2:6" x14ac:dyDescent="0.2">
      <c r="B352" s="7"/>
      <c r="F352" s="7"/>
    </row>
    <row r="353" spans="2:6" x14ac:dyDescent="0.2">
      <c r="B353" s="7"/>
      <c r="F353" s="7"/>
    </row>
    <row r="354" spans="2:6" x14ac:dyDescent="0.2">
      <c r="B354" s="7"/>
      <c r="F354" s="7"/>
    </row>
    <row r="355" spans="2:6" x14ac:dyDescent="0.2">
      <c r="B355" s="7"/>
      <c r="F355" s="7"/>
    </row>
    <row r="356" spans="2:6" x14ac:dyDescent="0.2">
      <c r="B356" s="7"/>
      <c r="F356" s="7"/>
    </row>
    <row r="357" spans="2:6" x14ac:dyDescent="0.2">
      <c r="B357" s="7"/>
      <c r="F357" s="7"/>
    </row>
    <row r="358" spans="2:6" x14ac:dyDescent="0.2">
      <c r="B358" s="7"/>
      <c r="F358" s="7"/>
    </row>
    <row r="359" spans="2:6" x14ac:dyDescent="0.2">
      <c r="B359" s="7"/>
      <c r="F359" s="7"/>
    </row>
    <row r="360" spans="2:6" x14ac:dyDescent="0.2">
      <c r="B360" s="7"/>
      <c r="F360" s="7"/>
    </row>
    <row r="361" spans="2:6" x14ac:dyDescent="0.2">
      <c r="B361" s="7"/>
      <c r="F361" s="7"/>
    </row>
    <row r="362" spans="2:6" x14ac:dyDescent="0.2">
      <c r="B362" s="7"/>
      <c r="F362" s="7"/>
    </row>
    <row r="363" spans="2:6" x14ac:dyDescent="0.2">
      <c r="B363" s="7"/>
      <c r="F363" s="7"/>
    </row>
    <row r="364" spans="2:6" x14ac:dyDescent="0.2">
      <c r="B364" s="7"/>
      <c r="F364" s="7"/>
    </row>
    <row r="365" spans="2:6" x14ac:dyDescent="0.2">
      <c r="B365" s="7"/>
      <c r="F365" s="7"/>
    </row>
    <row r="366" spans="2:6" x14ac:dyDescent="0.2">
      <c r="B366" s="7"/>
      <c r="F366" s="7"/>
    </row>
    <row r="367" spans="2:6" x14ac:dyDescent="0.2">
      <c r="B367" s="7"/>
      <c r="F367" s="7"/>
    </row>
    <row r="368" spans="2:6" x14ac:dyDescent="0.2">
      <c r="B368" s="7"/>
      <c r="F368" s="7"/>
    </row>
    <row r="369" spans="2:6" x14ac:dyDescent="0.2">
      <c r="B369" s="7"/>
      <c r="F369" s="7"/>
    </row>
    <row r="370" spans="2:6" x14ac:dyDescent="0.2">
      <c r="B370" s="7"/>
      <c r="F370" s="7"/>
    </row>
    <row r="371" spans="2:6" x14ac:dyDescent="0.2">
      <c r="B371" s="7"/>
      <c r="F371" s="7"/>
    </row>
    <row r="372" spans="2:6" x14ac:dyDescent="0.2">
      <c r="B372" s="7"/>
      <c r="F372" s="7"/>
    </row>
    <row r="373" spans="2:6" x14ac:dyDescent="0.2">
      <c r="B373" s="7"/>
      <c r="F373" s="7"/>
    </row>
    <row r="374" spans="2:6" x14ac:dyDescent="0.2">
      <c r="B374" s="7"/>
      <c r="F374" s="7"/>
    </row>
    <row r="375" spans="2:6" x14ac:dyDescent="0.2">
      <c r="B375" s="7"/>
      <c r="F375" s="7"/>
    </row>
    <row r="376" spans="2:6" x14ac:dyDescent="0.2">
      <c r="B376" s="7"/>
      <c r="F376" s="7"/>
    </row>
    <row r="377" spans="2:6" x14ac:dyDescent="0.2">
      <c r="B377" s="7"/>
      <c r="F377" s="7"/>
    </row>
    <row r="378" spans="2:6" x14ac:dyDescent="0.2">
      <c r="B378" s="7"/>
      <c r="F378" s="7"/>
    </row>
    <row r="379" spans="2:6" x14ac:dyDescent="0.2">
      <c r="B379" s="7"/>
      <c r="F379" s="7"/>
    </row>
    <row r="380" spans="2:6" x14ac:dyDescent="0.2">
      <c r="B380" s="7"/>
      <c r="F380" s="7"/>
    </row>
    <row r="381" spans="2:6" x14ac:dyDescent="0.2">
      <c r="B381" s="7"/>
      <c r="F381" s="7"/>
    </row>
    <row r="382" spans="2:6" x14ac:dyDescent="0.2">
      <c r="B382" s="7"/>
      <c r="F382" s="7"/>
    </row>
    <row r="383" spans="2:6" x14ac:dyDescent="0.2">
      <c r="B383" s="7"/>
      <c r="F383" s="7"/>
    </row>
    <row r="384" spans="2:6" x14ac:dyDescent="0.2">
      <c r="B384" s="7"/>
      <c r="F384" s="7"/>
    </row>
    <row r="385" spans="2:6" x14ac:dyDescent="0.2">
      <c r="B385" s="7"/>
      <c r="F385" s="7"/>
    </row>
    <row r="386" spans="2:6" x14ac:dyDescent="0.2">
      <c r="B386" s="7"/>
      <c r="F386" s="7"/>
    </row>
    <row r="387" spans="2:6" x14ac:dyDescent="0.2">
      <c r="B387" s="7"/>
      <c r="F387" s="7"/>
    </row>
    <row r="388" spans="2:6" x14ac:dyDescent="0.2">
      <c r="B388" s="7"/>
      <c r="F388" s="7"/>
    </row>
    <row r="389" spans="2:6" x14ac:dyDescent="0.2">
      <c r="B389" s="7"/>
      <c r="F389" s="7"/>
    </row>
    <row r="390" spans="2:6" x14ac:dyDescent="0.2">
      <c r="B390" s="7"/>
      <c r="F390" s="7"/>
    </row>
    <row r="391" spans="2:6" x14ac:dyDescent="0.2">
      <c r="B391" s="7"/>
      <c r="F391" s="7"/>
    </row>
    <row r="392" spans="2:6" x14ac:dyDescent="0.2">
      <c r="B392" s="7"/>
      <c r="F392" s="7"/>
    </row>
    <row r="393" spans="2:6" x14ac:dyDescent="0.2">
      <c r="B393" s="7"/>
      <c r="F393" s="7"/>
    </row>
    <row r="394" spans="2:6" x14ac:dyDescent="0.2">
      <c r="B394" s="7"/>
      <c r="F394" s="7"/>
    </row>
    <row r="395" spans="2:6" x14ac:dyDescent="0.2">
      <c r="B395" s="7"/>
      <c r="F395" s="7"/>
    </row>
    <row r="396" spans="2:6" x14ac:dyDescent="0.2">
      <c r="B396" s="7"/>
      <c r="F396" s="7"/>
    </row>
    <row r="397" spans="2:6" x14ac:dyDescent="0.2">
      <c r="B397" s="7"/>
      <c r="F397" s="7"/>
    </row>
    <row r="398" spans="2:6" x14ac:dyDescent="0.2">
      <c r="B398" s="7"/>
      <c r="F398" s="7"/>
    </row>
    <row r="399" spans="2:6" x14ac:dyDescent="0.2">
      <c r="B399" s="7"/>
      <c r="F399" s="7"/>
    </row>
    <row r="400" spans="2:6" x14ac:dyDescent="0.2">
      <c r="B400" s="7"/>
      <c r="F400" s="7"/>
    </row>
    <row r="401" spans="2:6" x14ac:dyDescent="0.2">
      <c r="B401" s="7"/>
      <c r="F401" s="7"/>
    </row>
    <row r="402" spans="2:6" x14ac:dyDescent="0.2">
      <c r="B402" s="7"/>
      <c r="F402" s="7"/>
    </row>
    <row r="403" spans="2:6" x14ac:dyDescent="0.2">
      <c r="B403" s="7"/>
      <c r="F403" s="7"/>
    </row>
    <row r="404" spans="2:6" x14ac:dyDescent="0.2">
      <c r="B404" s="7"/>
      <c r="F404" s="7"/>
    </row>
    <row r="405" spans="2:6" x14ac:dyDescent="0.2">
      <c r="B405" s="7"/>
      <c r="F405" s="7"/>
    </row>
    <row r="406" spans="2:6" x14ac:dyDescent="0.2">
      <c r="B406" s="7"/>
      <c r="F406" s="7"/>
    </row>
    <row r="407" spans="2:6" x14ac:dyDescent="0.2">
      <c r="B407" s="7"/>
      <c r="F407" s="7"/>
    </row>
    <row r="408" spans="2:6" x14ac:dyDescent="0.2">
      <c r="B408" s="7"/>
      <c r="F408" s="7"/>
    </row>
    <row r="409" spans="2:6" x14ac:dyDescent="0.2">
      <c r="B409" s="7"/>
      <c r="F409" s="7"/>
    </row>
    <row r="410" spans="2:6" x14ac:dyDescent="0.2">
      <c r="B410" s="7"/>
      <c r="F410" s="7"/>
    </row>
    <row r="411" spans="2:6" x14ac:dyDescent="0.2">
      <c r="B411" s="7"/>
      <c r="F411" s="7"/>
    </row>
    <row r="412" spans="2:6" x14ac:dyDescent="0.2">
      <c r="B412" s="7"/>
      <c r="F412" s="7"/>
    </row>
    <row r="413" spans="2:6" x14ac:dyDescent="0.2">
      <c r="B413" s="7"/>
      <c r="F413" s="7"/>
    </row>
    <row r="414" spans="2:6" x14ac:dyDescent="0.2">
      <c r="B414" s="7"/>
      <c r="F414" s="7"/>
    </row>
    <row r="415" spans="2:6" x14ac:dyDescent="0.2">
      <c r="B415" s="7"/>
      <c r="F415" s="7"/>
    </row>
    <row r="416" spans="2:6" x14ac:dyDescent="0.2">
      <c r="B416" s="7"/>
      <c r="F416" s="7"/>
    </row>
    <row r="417" spans="2:6" x14ac:dyDescent="0.2">
      <c r="B417" s="7"/>
      <c r="F417" s="7"/>
    </row>
    <row r="418" spans="2:6" x14ac:dyDescent="0.2">
      <c r="B418" s="7"/>
      <c r="F418" s="7"/>
    </row>
    <row r="419" spans="2:6" x14ac:dyDescent="0.2">
      <c r="B419" s="7"/>
      <c r="F419" s="7"/>
    </row>
    <row r="420" spans="2:6" x14ac:dyDescent="0.2">
      <c r="B420" s="7"/>
      <c r="F420" s="7"/>
    </row>
    <row r="421" spans="2:6" x14ac:dyDescent="0.2">
      <c r="B421" s="7"/>
      <c r="F421" s="7"/>
    </row>
    <row r="422" spans="2:6" x14ac:dyDescent="0.2">
      <c r="B422" s="7"/>
      <c r="F422" s="7"/>
    </row>
    <row r="423" spans="2:6" x14ac:dyDescent="0.2">
      <c r="B423" s="7"/>
      <c r="F423" s="7"/>
    </row>
    <row r="424" spans="2:6" x14ac:dyDescent="0.2">
      <c r="B424" s="7"/>
      <c r="F424" s="7"/>
    </row>
    <row r="425" spans="2:6" x14ac:dyDescent="0.2">
      <c r="B425" s="7"/>
      <c r="F425" s="7"/>
    </row>
    <row r="426" spans="2:6" x14ac:dyDescent="0.2">
      <c r="B426" s="7"/>
      <c r="F426" s="7"/>
    </row>
    <row r="427" spans="2:6" x14ac:dyDescent="0.2">
      <c r="B427" s="7"/>
      <c r="F427" s="7"/>
    </row>
    <row r="428" spans="2:6" x14ac:dyDescent="0.2">
      <c r="B428" s="7"/>
      <c r="F428" s="7"/>
    </row>
    <row r="429" spans="2:6" x14ac:dyDescent="0.2">
      <c r="B429" s="7"/>
      <c r="F429" s="7"/>
    </row>
    <row r="430" spans="2:6" x14ac:dyDescent="0.2">
      <c r="B430" s="7"/>
      <c r="F430" s="7"/>
    </row>
    <row r="431" spans="2:6" x14ac:dyDescent="0.2">
      <c r="B431" s="7"/>
      <c r="F431" s="7"/>
    </row>
    <row r="432" spans="2:6" x14ac:dyDescent="0.2">
      <c r="B432" s="7"/>
      <c r="F432" s="7"/>
    </row>
    <row r="433" spans="2:6" x14ac:dyDescent="0.2">
      <c r="B433" s="7"/>
      <c r="F433" s="7"/>
    </row>
    <row r="434" spans="2:6" x14ac:dyDescent="0.2">
      <c r="B434" s="7"/>
      <c r="F434" s="7"/>
    </row>
    <row r="435" spans="2:6" x14ac:dyDescent="0.2">
      <c r="B435" s="7"/>
      <c r="F435" s="7"/>
    </row>
    <row r="436" spans="2:6" x14ac:dyDescent="0.2">
      <c r="B436" s="7"/>
      <c r="F436" s="7"/>
    </row>
    <row r="437" spans="2:6" x14ac:dyDescent="0.2">
      <c r="B437" s="7"/>
      <c r="F437" s="7"/>
    </row>
    <row r="438" spans="2:6" x14ac:dyDescent="0.2">
      <c r="B438" s="7"/>
      <c r="F438" s="7"/>
    </row>
    <row r="439" spans="2:6" x14ac:dyDescent="0.2">
      <c r="B439" s="7"/>
      <c r="F439" s="7"/>
    </row>
    <row r="440" spans="2:6" x14ac:dyDescent="0.2">
      <c r="B440" s="7"/>
      <c r="F440" s="7"/>
    </row>
    <row r="441" spans="2:6" x14ac:dyDescent="0.2">
      <c r="B441" s="7"/>
      <c r="F441" s="7"/>
    </row>
    <row r="442" spans="2:6" x14ac:dyDescent="0.2">
      <c r="B442" s="7"/>
      <c r="F442" s="7"/>
    </row>
    <row r="443" spans="2:6" x14ac:dyDescent="0.2">
      <c r="B443" s="7"/>
      <c r="F443" s="7"/>
    </row>
    <row r="444" spans="2:6" x14ac:dyDescent="0.2">
      <c r="B444" s="7"/>
      <c r="F444" s="7"/>
    </row>
    <row r="445" spans="2:6" x14ac:dyDescent="0.2">
      <c r="B445" s="7"/>
      <c r="F445" s="7"/>
    </row>
    <row r="446" spans="2:6" x14ac:dyDescent="0.2">
      <c r="B446" s="7"/>
      <c r="F446" s="7"/>
    </row>
    <row r="447" spans="2:6" x14ac:dyDescent="0.2">
      <c r="B447" s="7"/>
      <c r="F447" s="7"/>
    </row>
    <row r="448" spans="2:6" x14ac:dyDescent="0.2">
      <c r="B448" s="7"/>
      <c r="F448" s="7"/>
    </row>
    <row r="449" spans="2:6" x14ac:dyDescent="0.2">
      <c r="B449" s="7"/>
      <c r="F449" s="7"/>
    </row>
    <row r="450" spans="2:6" x14ac:dyDescent="0.2">
      <c r="B450" s="7"/>
      <c r="F450" s="7"/>
    </row>
    <row r="451" spans="2:6" x14ac:dyDescent="0.2">
      <c r="B451" s="7"/>
      <c r="F451" s="7"/>
    </row>
    <row r="452" spans="2:6" x14ac:dyDescent="0.2">
      <c r="B452" s="7"/>
      <c r="F452" s="7"/>
    </row>
    <row r="453" spans="2:6" x14ac:dyDescent="0.2">
      <c r="B453" s="7"/>
      <c r="F453" s="7"/>
    </row>
    <row r="454" spans="2:6" x14ac:dyDescent="0.2">
      <c r="B454" s="7"/>
      <c r="F454" s="7"/>
    </row>
    <row r="455" spans="2:6" x14ac:dyDescent="0.2">
      <c r="B455" s="7"/>
      <c r="F455" s="7"/>
    </row>
    <row r="456" spans="2:6" x14ac:dyDescent="0.2">
      <c r="B456" s="7"/>
      <c r="F456" s="7"/>
    </row>
    <row r="457" spans="2:6" x14ac:dyDescent="0.2">
      <c r="B457" s="7"/>
      <c r="F457" s="7"/>
    </row>
    <row r="458" spans="2:6" x14ac:dyDescent="0.2">
      <c r="B458" s="7"/>
      <c r="F458" s="7"/>
    </row>
    <row r="459" spans="2:6" x14ac:dyDescent="0.2">
      <c r="B459" s="7"/>
      <c r="F459" s="7"/>
    </row>
    <row r="460" spans="2:6" x14ac:dyDescent="0.2">
      <c r="B460" s="7"/>
      <c r="F460" s="7"/>
    </row>
    <row r="461" spans="2:6" x14ac:dyDescent="0.2">
      <c r="B461" s="7"/>
      <c r="F461" s="7"/>
    </row>
    <row r="462" spans="2:6" x14ac:dyDescent="0.2">
      <c r="B462" s="7"/>
      <c r="F462" s="7"/>
    </row>
    <row r="463" spans="2:6" x14ac:dyDescent="0.2">
      <c r="B463" s="7"/>
      <c r="F463" s="7"/>
    </row>
    <row r="464" spans="2:6" x14ac:dyDescent="0.2">
      <c r="B464" s="7"/>
      <c r="F464" s="7"/>
    </row>
    <row r="465" spans="2:6" x14ac:dyDescent="0.2">
      <c r="B465" s="7"/>
      <c r="F465" s="7"/>
    </row>
    <row r="466" spans="2:6" x14ac:dyDescent="0.2">
      <c r="B466" s="7"/>
      <c r="F466" s="7"/>
    </row>
    <row r="467" spans="2:6" x14ac:dyDescent="0.2">
      <c r="B467" s="7"/>
      <c r="F467" s="7"/>
    </row>
    <row r="468" spans="2:6" x14ac:dyDescent="0.2">
      <c r="B468" s="7"/>
      <c r="F468" s="7"/>
    </row>
    <row r="469" spans="2:6" x14ac:dyDescent="0.2">
      <c r="B469" s="7"/>
      <c r="F469" s="7"/>
    </row>
    <row r="470" spans="2:6" x14ac:dyDescent="0.2">
      <c r="B470" s="7"/>
      <c r="F470" s="7"/>
    </row>
    <row r="471" spans="2:6" x14ac:dyDescent="0.2">
      <c r="B471" s="7"/>
      <c r="F471" s="7"/>
    </row>
    <row r="472" spans="2:6" x14ac:dyDescent="0.2">
      <c r="B472" s="7"/>
      <c r="F472" s="7"/>
    </row>
    <row r="473" spans="2:6" x14ac:dyDescent="0.2">
      <c r="B473" s="7"/>
      <c r="F473" s="7"/>
    </row>
    <row r="474" spans="2:6" x14ac:dyDescent="0.2">
      <c r="B474" s="7"/>
      <c r="F474" s="7"/>
    </row>
    <row r="475" spans="2:6" x14ac:dyDescent="0.2">
      <c r="B475" s="7"/>
      <c r="F475" s="7"/>
    </row>
    <row r="476" spans="2:6" x14ac:dyDescent="0.2">
      <c r="B476" s="7"/>
      <c r="F476" s="7"/>
    </row>
    <row r="477" spans="2:6" x14ac:dyDescent="0.2">
      <c r="B477" s="7"/>
      <c r="F477" s="7"/>
    </row>
    <row r="478" spans="2:6" x14ac:dyDescent="0.2">
      <c r="B478" s="7"/>
      <c r="F478" s="7"/>
    </row>
    <row r="479" spans="2:6" x14ac:dyDescent="0.2">
      <c r="B479" s="7"/>
      <c r="F479" s="7"/>
    </row>
    <row r="480" spans="2:6" x14ac:dyDescent="0.2">
      <c r="B480" s="7"/>
      <c r="F480" s="7"/>
    </row>
    <row r="481" spans="2:6" x14ac:dyDescent="0.2">
      <c r="B481" s="7"/>
      <c r="F481" s="7"/>
    </row>
    <row r="482" spans="2:6" x14ac:dyDescent="0.2">
      <c r="B482" s="7"/>
      <c r="F482" s="7"/>
    </row>
    <row r="483" spans="2:6" x14ac:dyDescent="0.2">
      <c r="B483" s="7"/>
      <c r="F483" s="7"/>
    </row>
    <row r="484" spans="2:6" x14ac:dyDescent="0.2">
      <c r="B484" s="7"/>
      <c r="F484" s="7"/>
    </row>
    <row r="485" spans="2:6" x14ac:dyDescent="0.2">
      <c r="B485" s="7"/>
      <c r="F485" s="7"/>
    </row>
    <row r="486" spans="2:6" x14ac:dyDescent="0.2">
      <c r="B486" s="7"/>
      <c r="F486" s="7"/>
    </row>
    <row r="487" spans="2:6" x14ac:dyDescent="0.2">
      <c r="B487" s="7"/>
      <c r="F487" s="7"/>
    </row>
    <row r="488" spans="2:6" x14ac:dyDescent="0.2">
      <c r="B488" s="7"/>
      <c r="F488" s="7"/>
    </row>
    <row r="489" spans="2:6" x14ac:dyDescent="0.2">
      <c r="B489" s="7"/>
      <c r="F489" s="7"/>
    </row>
    <row r="490" spans="2:6" x14ac:dyDescent="0.2">
      <c r="B490" s="7"/>
      <c r="F490" s="7"/>
    </row>
    <row r="491" spans="2:6" x14ac:dyDescent="0.2">
      <c r="B491" s="7"/>
      <c r="F491" s="7"/>
    </row>
    <row r="492" spans="2:6" x14ac:dyDescent="0.2">
      <c r="B492" s="7"/>
      <c r="F492" s="7"/>
    </row>
    <row r="493" spans="2:6" x14ac:dyDescent="0.2">
      <c r="B493" s="7"/>
      <c r="F493" s="7"/>
    </row>
    <row r="494" spans="2:6" x14ac:dyDescent="0.2">
      <c r="B494" s="7"/>
      <c r="F494" s="7"/>
    </row>
    <row r="495" spans="2:6" x14ac:dyDescent="0.2">
      <c r="B495" s="7"/>
      <c r="F495" s="7"/>
    </row>
    <row r="496" spans="2:6" x14ac:dyDescent="0.2">
      <c r="B496" s="7"/>
      <c r="F496" s="7"/>
    </row>
    <row r="497" spans="2:6" x14ac:dyDescent="0.2">
      <c r="B497" s="7"/>
      <c r="F497" s="7"/>
    </row>
    <row r="498" spans="2:6" x14ac:dyDescent="0.2">
      <c r="B498" s="7"/>
      <c r="F498" s="7"/>
    </row>
    <row r="499" spans="2:6" x14ac:dyDescent="0.2">
      <c r="B499" s="7"/>
      <c r="F499" s="7"/>
    </row>
    <row r="500" spans="2:6" x14ac:dyDescent="0.2">
      <c r="B500" s="7"/>
      <c r="F500" s="7"/>
    </row>
    <row r="501" spans="2:6" x14ac:dyDescent="0.2">
      <c r="B501" s="7"/>
      <c r="F501" s="7"/>
    </row>
    <row r="502" spans="2:6" x14ac:dyDescent="0.2">
      <c r="B502" s="7"/>
      <c r="F502" s="7"/>
    </row>
    <row r="503" spans="2:6" x14ac:dyDescent="0.2">
      <c r="B503" s="7"/>
      <c r="F503" s="7"/>
    </row>
    <row r="504" spans="2:6" x14ac:dyDescent="0.2">
      <c r="B504" s="7"/>
      <c r="F504" s="7"/>
    </row>
    <row r="505" spans="2:6" x14ac:dyDescent="0.2">
      <c r="B505" s="7"/>
      <c r="F505" s="7"/>
    </row>
    <row r="506" spans="2:6" x14ac:dyDescent="0.2">
      <c r="B506" s="7"/>
      <c r="F506" s="7"/>
    </row>
    <row r="507" spans="2:6" x14ac:dyDescent="0.2">
      <c r="B507" s="7"/>
      <c r="F507" s="7"/>
    </row>
    <row r="508" spans="2:6" x14ac:dyDescent="0.2">
      <c r="B508" s="7"/>
      <c r="F508" s="7"/>
    </row>
    <row r="509" spans="2:6" x14ac:dyDescent="0.2">
      <c r="B509" s="7"/>
      <c r="F509" s="7"/>
    </row>
    <row r="510" spans="2:6" x14ac:dyDescent="0.2">
      <c r="B510" s="7"/>
      <c r="F510" s="7"/>
    </row>
    <row r="511" spans="2:6" x14ac:dyDescent="0.2">
      <c r="B511" s="7"/>
      <c r="F511" s="7"/>
    </row>
    <row r="512" spans="2:6" x14ac:dyDescent="0.2">
      <c r="B512" s="7"/>
      <c r="F512" s="7"/>
    </row>
    <row r="513" spans="2:6" x14ac:dyDescent="0.2">
      <c r="B513" s="7"/>
      <c r="F513" s="7"/>
    </row>
    <row r="514" spans="2:6" x14ac:dyDescent="0.2">
      <c r="B514" s="7"/>
      <c r="F514" s="7"/>
    </row>
    <row r="515" spans="2:6" x14ac:dyDescent="0.2">
      <c r="B515" s="7"/>
      <c r="F515" s="7"/>
    </row>
    <row r="516" spans="2:6" x14ac:dyDescent="0.2">
      <c r="B516" s="7"/>
      <c r="F516" s="7"/>
    </row>
    <row r="517" spans="2:6" x14ac:dyDescent="0.2">
      <c r="B517" s="7"/>
      <c r="F517" s="7"/>
    </row>
    <row r="518" spans="2:6" x14ac:dyDescent="0.2">
      <c r="B518" s="7"/>
      <c r="F518" s="7"/>
    </row>
    <row r="519" spans="2:6" x14ac:dyDescent="0.2">
      <c r="B519" s="7"/>
      <c r="F519" s="7"/>
    </row>
    <row r="520" spans="2:6" x14ac:dyDescent="0.2">
      <c r="B520" s="7"/>
      <c r="F520" s="7"/>
    </row>
    <row r="521" spans="2:6" x14ac:dyDescent="0.2">
      <c r="B521" s="7"/>
      <c r="F521" s="7"/>
    </row>
    <row r="522" spans="2:6" x14ac:dyDescent="0.2">
      <c r="B522" s="7"/>
      <c r="F522" s="7"/>
    </row>
    <row r="523" spans="2:6" x14ac:dyDescent="0.2">
      <c r="B523" s="7"/>
      <c r="F523" s="7"/>
    </row>
    <row r="524" spans="2:6" x14ac:dyDescent="0.2">
      <c r="B524" s="7"/>
      <c r="F524" s="7"/>
    </row>
    <row r="525" spans="2:6" x14ac:dyDescent="0.2">
      <c r="B525" s="7"/>
      <c r="F525" s="7"/>
    </row>
    <row r="526" spans="2:6" x14ac:dyDescent="0.2">
      <c r="B526" s="7"/>
      <c r="F526" s="7"/>
    </row>
    <row r="527" spans="2:6" x14ac:dyDescent="0.2">
      <c r="B527" s="7"/>
      <c r="F527" s="7"/>
    </row>
    <row r="528" spans="2:6" x14ac:dyDescent="0.2">
      <c r="B528" s="7"/>
      <c r="F528" s="7"/>
    </row>
    <row r="529" spans="2:6" x14ac:dyDescent="0.2">
      <c r="B529" s="7"/>
      <c r="F529" s="7"/>
    </row>
    <row r="530" spans="2:6" x14ac:dyDescent="0.2">
      <c r="B530" s="7"/>
      <c r="F530" s="7"/>
    </row>
    <row r="531" spans="2:6" x14ac:dyDescent="0.2">
      <c r="B531" s="7"/>
      <c r="F531" s="7"/>
    </row>
    <row r="532" spans="2:6" x14ac:dyDescent="0.2">
      <c r="B532" s="7"/>
      <c r="F532" s="7"/>
    </row>
    <row r="533" spans="2:6" x14ac:dyDescent="0.2">
      <c r="B533" s="7"/>
      <c r="F533" s="7"/>
    </row>
    <row r="534" spans="2:6" x14ac:dyDescent="0.2">
      <c r="B534" s="7"/>
      <c r="F534" s="7"/>
    </row>
    <row r="535" spans="2:6" x14ac:dyDescent="0.2">
      <c r="B535" s="7"/>
      <c r="F535" s="7"/>
    </row>
    <row r="536" spans="2:6" x14ac:dyDescent="0.2">
      <c r="B536" s="7"/>
      <c r="F536" s="7"/>
    </row>
    <row r="537" spans="2:6" x14ac:dyDescent="0.2">
      <c r="B537" s="7"/>
      <c r="F537" s="7"/>
    </row>
    <row r="538" spans="2:6" x14ac:dyDescent="0.2">
      <c r="B538" s="7"/>
      <c r="F538" s="7"/>
    </row>
    <row r="539" spans="2:6" x14ac:dyDescent="0.2">
      <c r="B539" s="7"/>
      <c r="F539" s="7"/>
    </row>
    <row r="540" spans="2:6" x14ac:dyDescent="0.2">
      <c r="B540" s="7"/>
      <c r="F540" s="7"/>
    </row>
    <row r="541" spans="2:6" x14ac:dyDescent="0.2">
      <c r="B541" s="7"/>
      <c r="F541" s="7"/>
    </row>
    <row r="542" spans="2:6" x14ac:dyDescent="0.2">
      <c r="B542" s="7"/>
      <c r="F542" s="7"/>
    </row>
    <row r="543" spans="2:6" x14ac:dyDescent="0.2">
      <c r="B543" s="7"/>
      <c r="F543" s="7"/>
    </row>
    <row r="544" spans="2:6" x14ac:dyDescent="0.2">
      <c r="B544" s="7"/>
      <c r="F544" s="7"/>
    </row>
    <row r="545" spans="2:6" x14ac:dyDescent="0.2">
      <c r="B545" s="7"/>
      <c r="F545" s="7"/>
    </row>
    <row r="546" spans="2:6" x14ac:dyDescent="0.2">
      <c r="B546" s="7"/>
      <c r="F546" s="7"/>
    </row>
    <row r="547" spans="2:6" x14ac:dyDescent="0.2">
      <c r="B547" s="7"/>
      <c r="F547" s="7"/>
    </row>
    <row r="548" spans="2:6" x14ac:dyDescent="0.2">
      <c r="B548" s="7"/>
      <c r="F548" s="7"/>
    </row>
    <row r="549" spans="2:6" x14ac:dyDescent="0.2">
      <c r="B549" s="7"/>
      <c r="F549" s="7"/>
    </row>
    <row r="550" spans="2:6" x14ac:dyDescent="0.2">
      <c r="B550" s="7"/>
      <c r="F550" s="7"/>
    </row>
    <row r="551" spans="2:6" x14ac:dyDescent="0.2">
      <c r="B551" s="7"/>
      <c r="F551" s="7"/>
    </row>
    <row r="552" spans="2:6" x14ac:dyDescent="0.2">
      <c r="B552" s="7"/>
      <c r="F552" s="7"/>
    </row>
    <row r="553" spans="2:6" x14ac:dyDescent="0.2">
      <c r="B553" s="7"/>
      <c r="F553" s="7"/>
    </row>
    <row r="554" spans="2:6" x14ac:dyDescent="0.2">
      <c r="B554" s="7"/>
      <c r="F554" s="7"/>
    </row>
    <row r="555" spans="2:6" x14ac:dyDescent="0.2">
      <c r="B555" s="7"/>
      <c r="F555" s="7"/>
    </row>
    <row r="556" spans="2:6" x14ac:dyDescent="0.2">
      <c r="B556" s="7"/>
      <c r="F556" s="7"/>
    </row>
    <row r="557" spans="2:6" x14ac:dyDescent="0.2">
      <c r="B557" s="7"/>
      <c r="F557" s="7"/>
    </row>
    <row r="558" spans="2:6" x14ac:dyDescent="0.2">
      <c r="B558" s="7"/>
      <c r="F558" s="7"/>
    </row>
    <row r="559" spans="2:6" x14ac:dyDescent="0.2">
      <c r="B559" s="7"/>
      <c r="F559" s="7"/>
    </row>
    <row r="560" spans="2:6" x14ac:dyDescent="0.2">
      <c r="B560" s="7"/>
      <c r="F560" s="7"/>
    </row>
    <row r="561" spans="2:6" x14ac:dyDescent="0.2">
      <c r="B561" s="7"/>
      <c r="F561" s="7"/>
    </row>
    <row r="562" spans="2:6" x14ac:dyDescent="0.2">
      <c r="B562" s="7"/>
      <c r="F562" s="7"/>
    </row>
    <row r="563" spans="2:6" x14ac:dyDescent="0.2">
      <c r="B563" s="7"/>
      <c r="F563" s="7"/>
    </row>
    <row r="564" spans="2:6" x14ac:dyDescent="0.2">
      <c r="B564" s="7"/>
      <c r="F564" s="7"/>
    </row>
    <row r="565" spans="2:6" x14ac:dyDescent="0.2">
      <c r="B565" s="7"/>
      <c r="F565" s="7"/>
    </row>
    <row r="566" spans="2:6" x14ac:dyDescent="0.2">
      <c r="B566" s="7"/>
      <c r="F566" s="7"/>
    </row>
    <row r="567" spans="2:6" x14ac:dyDescent="0.2">
      <c r="B567" s="7"/>
      <c r="F567" s="7"/>
    </row>
    <row r="568" spans="2:6" x14ac:dyDescent="0.2">
      <c r="B568" s="7"/>
      <c r="F568" s="7"/>
    </row>
    <row r="569" spans="2:6" x14ac:dyDescent="0.2">
      <c r="B569" s="7"/>
      <c r="F569" s="7"/>
    </row>
    <row r="570" spans="2:6" x14ac:dyDescent="0.2">
      <c r="B570" s="7"/>
      <c r="F570" s="7"/>
    </row>
    <row r="571" spans="2:6" x14ac:dyDescent="0.2">
      <c r="B571" s="7"/>
      <c r="F571" s="7"/>
    </row>
    <row r="572" spans="2:6" x14ac:dyDescent="0.2">
      <c r="B572" s="7"/>
      <c r="F572" s="7"/>
    </row>
    <row r="573" spans="2:6" x14ac:dyDescent="0.2">
      <c r="B573" s="7"/>
      <c r="F573" s="7"/>
    </row>
    <row r="574" spans="2:6" x14ac:dyDescent="0.2">
      <c r="B574" s="7"/>
      <c r="F574" s="7"/>
    </row>
    <row r="575" spans="2:6" x14ac:dyDescent="0.2">
      <c r="B575" s="7"/>
      <c r="F575" s="7"/>
    </row>
    <row r="576" spans="2:6" x14ac:dyDescent="0.2">
      <c r="B576" s="7"/>
      <c r="F576" s="7"/>
    </row>
    <row r="577" spans="2:6" x14ac:dyDescent="0.2">
      <c r="B577" s="7"/>
      <c r="F577" s="7"/>
    </row>
    <row r="578" spans="2:6" x14ac:dyDescent="0.2">
      <c r="B578" s="7"/>
      <c r="F578" s="7"/>
    </row>
    <row r="579" spans="2:6" x14ac:dyDescent="0.2">
      <c r="B579" s="7"/>
      <c r="F579" s="7"/>
    </row>
    <row r="580" spans="2:6" x14ac:dyDescent="0.2">
      <c r="B580" s="7"/>
      <c r="F580" s="7"/>
    </row>
    <row r="581" spans="2:6" x14ac:dyDescent="0.2">
      <c r="B581" s="7"/>
      <c r="F581" s="7"/>
    </row>
    <row r="582" spans="2:6" x14ac:dyDescent="0.2">
      <c r="B582" s="7"/>
      <c r="F582" s="7"/>
    </row>
    <row r="583" spans="2:6" x14ac:dyDescent="0.2">
      <c r="B583" s="7"/>
      <c r="F583" s="7"/>
    </row>
    <row r="584" spans="2:6" x14ac:dyDescent="0.2">
      <c r="B584" s="7"/>
      <c r="F584" s="7"/>
    </row>
    <row r="585" spans="2:6" x14ac:dyDescent="0.2">
      <c r="B585" s="7"/>
      <c r="F585" s="7"/>
    </row>
    <row r="586" spans="2:6" x14ac:dyDescent="0.2">
      <c r="B586" s="7"/>
      <c r="F586" s="7"/>
    </row>
    <row r="587" spans="2:6" x14ac:dyDescent="0.2">
      <c r="B587" s="7"/>
      <c r="F587" s="7"/>
    </row>
    <row r="588" spans="2:6" x14ac:dyDescent="0.2">
      <c r="B588" s="7"/>
      <c r="F588" s="7"/>
    </row>
    <row r="589" spans="2:6" x14ac:dyDescent="0.2">
      <c r="B589" s="7"/>
      <c r="F589" s="7"/>
    </row>
    <row r="590" spans="2:6" x14ac:dyDescent="0.2">
      <c r="B590" s="7"/>
      <c r="F590" s="7"/>
    </row>
    <row r="591" spans="2:6" x14ac:dyDescent="0.2">
      <c r="B591" s="7"/>
      <c r="F591" s="7"/>
    </row>
    <row r="592" spans="2:6" x14ac:dyDescent="0.2">
      <c r="B592" s="7"/>
      <c r="F592" s="7"/>
    </row>
    <row r="593" spans="2:6" x14ac:dyDescent="0.2">
      <c r="B593" s="7"/>
      <c r="F593" s="7"/>
    </row>
    <row r="594" spans="2:6" x14ac:dyDescent="0.2">
      <c r="B594" s="7"/>
      <c r="F594" s="7"/>
    </row>
    <row r="595" spans="2:6" x14ac:dyDescent="0.2">
      <c r="B595" s="7"/>
      <c r="F595" s="7"/>
    </row>
    <row r="596" spans="2:6" x14ac:dyDescent="0.2">
      <c r="B596" s="7"/>
      <c r="F596" s="7"/>
    </row>
    <row r="597" spans="2:6" x14ac:dyDescent="0.2">
      <c r="B597" s="7"/>
      <c r="F597" s="7"/>
    </row>
    <row r="598" spans="2:6" x14ac:dyDescent="0.2">
      <c r="B598" s="7"/>
      <c r="F598" s="7"/>
    </row>
    <row r="599" spans="2:6" x14ac:dyDescent="0.2">
      <c r="B599" s="7"/>
      <c r="F599" s="7"/>
    </row>
    <row r="600" spans="2:6" x14ac:dyDescent="0.2">
      <c r="B600" s="7"/>
      <c r="F600" s="7"/>
    </row>
    <row r="601" spans="2:6" x14ac:dyDescent="0.2">
      <c r="B601" s="7"/>
      <c r="F601" s="7"/>
    </row>
    <row r="602" spans="2:6" x14ac:dyDescent="0.2">
      <c r="B602" s="7"/>
      <c r="F602" s="7"/>
    </row>
    <row r="603" spans="2:6" x14ac:dyDescent="0.2">
      <c r="B603" s="7"/>
      <c r="F603" s="7"/>
    </row>
    <row r="604" spans="2:6" x14ac:dyDescent="0.2">
      <c r="B604" s="7"/>
      <c r="F604" s="7"/>
    </row>
    <row r="605" spans="2:6" x14ac:dyDescent="0.2">
      <c r="B605" s="7"/>
      <c r="F605" s="7"/>
    </row>
    <row r="606" spans="2:6" x14ac:dyDescent="0.2">
      <c r="B606" s="7"/>
      <c r="F606" s="7"/>
    </row>
    <row r="607" spans="2:6" x14ac:dyDescent="0.2">
      <c r="B607" s="7"/>
      <c r="F607" s="7"/>
    </row>
    <row r="608" spans="2:6" x14ac:dyDescent="0.2">
      <c r="B608" s="7"/>
      <c r="F608" s="7"/>
    </row>
    <row r="609" spans="2:6" x14ac:dyDescent="0.2">
      <c r="B609" s="7"/>
      <c r="F609" s="7"/>
    </row>
    <row r="610" spans="2:6" x14ac:dyDescent="0.2">
      <c r="B610" s="7"/>
      <c r="F610" s="7"/>
    </row>
    <row r="611" spans="2:6" x14ac:dyDescent="0.2">
      <c r="B611" s="7"/>
      <c r="F611" s="7"/>
    </row>
    <row r="612" spans="2:6" x14ac:dyDescent="0.2">
      <c r="B612" s="7"/>
      <c r="F612" s="7"/>
    </row>
    <row r="613" spans="2:6" x14ac:dyDescent="0.2">
      <c r="B613" s="7"/>
      <c r="F613" s="7"/>
    </row>
    <row r="614" spans="2:6" x14ac:dyDescent="0.2">
      <c r="B614" s="7"/>
      <c r="F614" s="7"/>
    </row>
    <row r="615" spans="2:6" x14ac:dyDescent="0.2">
      <c r="B615" s="7"/>
      <c r="F615" s="7"/>
    </row>
    <row r="616" spans="2:6" x14ac:dyDescent="0.2">
      <c r="B616" s="7"/>
      <c r="F616" s="7"/>
    </row>
    <row r="617" spans="2:6" x14ac:dyDescent="0.2">
      <c r="B617" s="7"/>
      <c r="F617" s="7"/>
    </row>
    <row r="618" spans="2:6" x14ac:dyDescent="0.2">
      <c r="B618" s="7"/>
      <c r="F618" s="7"/>
    </row>
    <row r="619" spans="2:6" x14ac:dyDescent="0.2">
      <c r="B619" s="7"/>
      <c r="F619" s="7"/>
    </row>
    <row r="620" spans="2:6" x14ac:dyDescent="0.2">
      <c r="B620" s="7"/>
      <c r="F620" s="7"/>
    </row>
    <row r="621" spans="2:6" x14ac:dyDescent="0.2">
      <c r="B621" s="7"/>
      <c r="F621" s="7"/>
    </row>
    <row r="622" spans="2:6" x14ac:dyDescent="0.2">
      <c r="B622" s="7"/>
      <c r="F622" s="7"/>
    </row>
    <row r="623" spans="2:6" x14ac:dyDescent="0.2">
      <c r="B623" s="7"/>
      <c r="F623" s="7"/>
    </row>
    <row r="624" spans="2:6" x14ac:dyDescent="0.2">
      <c r="B624" s="7"/>
      <c r="F624" s="7"/>
    </row>
    <row r="625" spans="2:6" x14ac:dyDescent="0.2">
      <c r="B625" s="7"/>
      <c r="F625" s="7"/>
    </row>
    <row r="626" spans="2:6" x14ac:dyDescent="0.2">
      <c r="B626" s="7"/>
      <c r="F626" s="7"/>
    </row>
    <row r="627" spans="2:6" x14ac:dyDescent="0.2">
      <c r="B627" s="7"/>
      <c r="F627" s="7"/>
    </row>
    <row r="628" spans="2:6" x14ac:dyDescent="0.2">
      <c r="B628" s="7"/>
      <c r="F628" s="7"/>
    </row>
    <row r="629" spans="2:6" x14ac:dyDescent="0.2">
      <c r="B629" s="7"/>
      <c r="F629" s="7"/>
    </row>
    <row r="630" spans="2:6" x14ac:dyDescent="0.2">
      <c r="B630" s="7"/>
      <c r="F630" s="7"/>
    </row>
    <row r="631" spans="2:6" x14ac:dyDescent="0.2">
      <c r="B631" s="7"/>
      <c r="F631" s="7"/>
    </row>
    <row r="632" spans="2:6" x14ac:dyDescent="0.2">
      <c r="B632" s="7"/>
      <c r="F632" s="7"/>
    </row>
    <row r="633" spans="2:6" x14ac:dyDescent="0.2">
      <c r="B633" s="7"/>
      <c r="F633" s="7"/>
    </row>
    <row r="634" spans="2:6" x14ac:dyDescent="0.2">
      <c r="B634" s="7"/>
      <c r="F634" s="7"/>
    </row>
    <row r="635" spans="2:6" x14ac:dyDescent="0.2">
      <c r="B635" s="7"/>
      <c r="F635" s="7"/>
    </row>
    <row r="636" spans="2:6" x14ac:dyDescent="0.2">
      <c r="B636" s="7"/>
      <c r="F636" s="7"/>
    </row>
    <row r="637" spans="2:6" x14ac:dyDescent="0.2">
      <c r="B637" s="7"/>
      <c r="F637" s="7"/>
    </row>
    <row r="638" spans="2:6" x14ac:dyDescent="0.2">
      <c r="B638" s="7"/>
      <c r="F638" s="7"/>
    </row>
    <row r="639" spans="2:6" x14ac:dyDescent="0.2">
      <c r="B639" s="7"/>
      <c r="F639" s="7"/>
    </row>
    <row r="640" spans="2:6" x14ac:dyDescent="0.2">
      <c r="B640" s="7"/>
      <c r="F640" s="7"/>
    </row>
    <row r="641" spans="2:6" x14ac:dyDescent="0.2">
      <c r="B641" s="7"/>
      <c r="F641" s="7"/>
    </row>
    <row r="642" spans="2:6" x14ac:dyDescent="0.2">
      <c r="B642" s="7"/>
      <c r="F642" s="7"/>
    </row>
    <row r="643" spans="2:6" x14ac:dyDescent="0.2">
      <c r="B643" s="7"/>
      <c r="F643" s="7"/>
    </row>
    <row r="644" spans="2:6" x14ac:dyDescent="0.2">
      <c r="B644" s="7"/>
      <c r="F644" s="7"/>
    </row>
    <row r="645" spans="2:6" x14ac:dyDescent="0.2">
      <c r="B645" s="7"/>
      <c r="F645" s="7"/>
    </row>
    <row r="646" spans="2:6" x14ac:dyDescent="0.2">
      <c r="B646" s="7"/>
      <c r="F646" s="7"/>
    </row>
    <row r="647" spans="2:6" x14ac:dyDescent="0.2">
      <c r="B647" s="7"/>
      <c r="F647" s="7"/>
    </row>
    <row r="648" spans="2:6" x14ac:dyDescent="0.2">
      <c r="B648" s="7"/>
      <c r="F648" s="7"/>
    </row>
    <row r="649" spans="2:6" x14ac:dyDescent="0.2">
      <c r="B649" s="7"/>
      <c r="F649" s="7"/>
    </row>
    <row r="650" spans="2:6" x14ac:dyDescent="0.2">
      <c r="B650" s="7"/>
      <c r="F650" s="7"/>
    </row>
    <row r="651" spans="2:6" x14ac:dyDescent="0.2">
      <c r="B651" s="7"/>
      <c r="F651" s="7"/>
    </row>
    <row r="652" spans="2:6" x14ac:dyDescent="0.2">
      <c r="B652" s="7"/>
      <c r="F652" s="7"/>
    </row>
    <row r="653" spans="2:6" x14ac:dyDescent="0.2">
      <c r="B653" s="7"/>
      <c r="F653" s="7"/>
    </row>
    <row r="654" spans="2:6" x14ac:dyDescent="0.2">
      <c r="B654" s="7"/>
      <c r="F654" s="7"/>
    </row>
    <row r="655" spans="2:6" x14ac:dyDescent="0.2">
      <c r="B655" s="7"/>
      <c r="F655" s="7"/>
    </row>
    <row r="656" spans="2:6" x14ac:dyDescent="0.2">
      <c r="B656" s="7"/>
      <c r="F656" s="7"/>
    </row>
    <row r="657" spans="2:6" x14ac:dyDescent="0.2">
      <c r="B657" s="7"/>
      <c r="F657" s="7"/>
    </row>
    <row r="658" spans="2:6" x14ac:dyDescent="0.2">
      <c r="B658" s="7"/>
      <c r="F658" s="7"/>
    </row>
    <row r="659" spans="2:6" x14ac:dyDescent="0.2">
      <c r="B659" s="7"/>
      <c r="F659" s="7"/>
    </row>
    <row r="660" spans="2:6" x14ac:dyDescent="0.2">
      <c r="B660" s="7"/>
      <c r="F660" s="7"/>
    </row>
    <row r="661" spans="2:6" x14ac:dyDescent="0.2">
      <c r="B661" s="7"/>
      <c r="F661" s="7"/>
    </row>
    <row r="662" spans="2:6" x14ac:dyDescent="0.2">
      <c r="B662" s="7"/>
      <c r="F662" s="7"/>
    </row>
    <row r="663" spans="2:6" x14ac:dyDescent="0.2">
      <c r="B663" s="7"/>
      <c r="F663" s="7"/>
    </row>
    <row r="664" spans="2:6" x14ac:dyDescent="0.2">
      <c r="B664" s="7"/>
      <c r="F664" s="7"/>
    </row>
    <row r="665" spans="2:6" x14ac:dyDescent="0.2">
      <c r="B665" s="7"/>
      <c r="F665" s="7"/>
    </row>
    <row r="666" spans="2:6" x14ac:dyDescent="0.2">
      <c r="B666" s="7"/>
      <c r="F666" s="7"/>
    </row>
    <row r="667" spans="2:6" x14ac:dyDescent="0.2">
      <c r="B667" s="7"/>
      <c r="F667" s="7"/>
    </row>
    <row r="668" spans="2:6" x14ac:dyDescent="0.2">
      <c r="B668" s="7"/>
      <c r="F668" s="7"/>
    </row>
    <row r="669" spans="2:6" x14ac:dyDescent="0.2">
      <c r="B669" s="7"/>
      <c r="F669" s="7"/>
    </row>
    <row r="670" spans="2:6" x14ac:dyDescent="0.2">
      <c r="B670" s="7"/>
      <c r="F670" s="7"/>
    </row>
    <row r="671" spans="2:6" x14ac:dyDescent="0.2">
      <c r="B671" s="7"/>
      <c r="F671" s="7"/>
    </row>
    <row r="672" spans="2:6" x14ac:dyDescent="0.2">
      <c r="B672" s="7"/>
      <c r="F672" s="7"/>
    </row>
    <row r="673" spans="2:6" x14ac:dyDescent="0.2">
      <c r="B673" s="7"/>
      <c r="F673" s="7"/>
    </row>
    <row r="674" spans="2:6" x14ac:dyDescent="0.2">
      <c r="B674" s="7"/>
      <c r="F674" s="7"/>
    </row>
    <row r="675" spans="2:6" x14ac:dyDescent="0.2">
      <c r="B675" s="7"/>
      <c r="F675" s="7"/>
    </row>
    <row r="676" spans="2:6" x14ac:dyDescent="0.2">
      <c r="B676" s="7"/>
      <c r="F676" s="7"/>
    </row>
    <row r="677" spans="2:6" x14ac:dyDescent="0.2">
      <c r="B677" s="7"/>
      <c r="F677" s="7"/>
    </row>
    <row r="678" spans="2:6" x14ac:dyDescent="0.2">
      <c r="B678" s="7"/>
      <c r="F678" s="7"/>
    </row>
    <row r="679" spans="2:6" x14ac:dyDescent="0.2">
      <c r="B679" s="7"/>
      <c r="F679" s="7"/>
    </row>
    <row r="680" spans="2:6" x14ac:dyDescent="0.2">
      <c r="B680" s="7"/>
      <c r="F680" s="7"/>
    </row>
    <row r="681" spans="2:6" x14ac:dyDescent="0.2">
      <c r="B681" s="7"/>
      <c r="F681" s="7"/>
    </row>
    <row r="682" spans="2:6" x14ac:dyDescent="0.2">
      <c r="B682" s="7"/>
      <c r="F682" s="7"/>
    </row>
    <row r="683" spans="2:6" x14ac:dyDescent="0.2">
      <c r="B683" s="7"/>
      <c r="F683" s="7"/>
    </row>
    <row r="684" spans="2:6" x14ac:dyDescent="0.2">
      <c r="B684" s="7"/>
      <c r="F684" s="7"/>
    </row>
    <row r="685" spans="2:6" x14ac:dyDescent="0.2">
      <c r="B685" s="7"/>
      <c r="F685" s="7"/>
    </row>
    <row r="686" spans="2:6" x14ac:dyDescent="0.2">
      <c r="B686" s="7"/>
      <c r="F686" s="7"/>
    </row>
    <row r="687" spans="2:6" x14ac:dyDescent="0.2">
      <c r="B687" s="7"/>
      <c r="F687" s="7"/>
    </row>
    <row r="688" spans="2:6" x14ac:dyDescent="0.2">
      <c r="B688" s="7"/>
      <c r="F688" s="7"/>
    </row>
    <row r="689" spans="2:6" x14ac:dyDescent="0.2">
      <c r="B689" s="7"/>
      <c r="F689" s="7"/>
    </row>
    <row r="690" spans="2:6" x14ac:dyDescent="0.2">
      <c r="B690" s="7"/>
      <c r="F690" s="7"/>
    </row>
    <row r="691" spans="2:6" x14ac:dyDescent="0.2">
      <c r="B691" s="7"/>
      <c r="F691" s="7"/>
    </row>
    <row r="692" spans="2:6" x14ac:dyDescent="0.2">
      <c r="B692" s="7"/>
      <c r="F692" s="7"/>
    </row>
    <row r="693" spans="2:6" x14ac:dyDescent="0.2">
      <c r="B693" s="7"/>
      <c r="F693" s="7"/>
    </row>
    <row r="694" spans="2:6" x14ac:dyDescent="0.2">
      <c r="B694" s="7"/>
      <c r="F694" s="7"/>
    </row>
    <row r="695" spans="2:6" x14ac:dyDescent="0.2">
      <c r="B695" s="7"/>
      <c r="F695" s="7"/>
    </row>
    <row r="696" spans="2:6" x14ac:dyDescent="0.2">
      <c r="B696" s="7"/>
      <c r="F696" s="7"/>
    </row>
    <row r="697" spans="2:6" x14ac:dyDescent="0.2">
      <c r="B697" s="7"/>
      <c r="F697" s="7"/>
    </row>
    <row r="698" spans="2:6" x14ac:dyDescent="0.2">
      <c r="B698" s="7"/>
      <c r="F698" s="7"/>
    </row>
    <row r="699" spans="2:6" x14ac:dyDescent="0.2">
      <c r="B699" s="7"/>
      <c r="F699" s="7"/>
    </row>
    <row r="700" spans="2:6" x14ac:dyDescent="0.2">
      <c r="B700" s="7"/>
      <c r="F700" s="7"/>
    </row>
    <row r="701" spans="2:6" x14ac:dyDescent="0.2">
      <c r="B701" s="7"/>
      <c r="F701" s="7"/>
    </row>
    <row r="702" spans="2:6" x14ac:dyDescent="0.2">
      <c r="B702" s="7"/>
      <c r="F702" s="7"/>
    </row>
    <row r="703" spans="2:6" x14ac:dyDescent="0.2">
      <c r="B703" s="7"/>
      <c r="F703" s="7"/>
    </row>
    <row r="704" spans="2:6" x14ac:dyDescent="0.2">
      <c r="B704" s="7"/>
      <c r="F704" s="7"/>
    </row>
    <row r="705" spans="2:6" x14ac:dyDescent="0.2">
      <c r="B705" s="7"/>
      <c r="F705" s="7"/>
    </row>
    <row r="706" spans="2:6" x14ac:dyDescent="0.2">
      <c r="B706" s="7"/>
      <c r="F706" s="7"/>
    </row>
    <row r="707" spans="2:6" x14ac:dyDescent="0.2">
      <c r="B707" s="7"/>
      <c r="F707" s="7"/>
    </row>
    <row r="708" spans="2:6" x14ac:dyDescent="0.2">
      <c r="B708" s="7"/>
      <c r="F708" s="7"/>
    </row>
    <row r="709" spans="2:6" x14ac:dyDescent="0.2">
      <c r="B709" s="7"/>
      <c r="F709" s="7"/>
    </row>
    <row r="710" spans="2:6" x14ac:dyDescent="0.2">
      <c r="B710" s="7"/>
      <c r="F710" s="7"/>
    </row>
    <row r="711" spans="2:6" x14ac:dyDescent="0.2">
      <c r="B711" s="7"/>
      <c r="F711" s="7"/>
    </row>
    <row r="712" spans="2:6" x14ac:dyDescent="0.2">
      <c r="B712" s="7"/>
      <c r="F712" s="7"/>
    </row>
    <row r="713" spans="2:6" x14ac:dyDescent="0.2">
      <c r="B713" s="7"/>
      <c r="F713" s="7"/>
    </row>
    <row r="714" spans="2:6" x14ac:dyDescent="0.2">
      <c r="B714" s="7"/>
      <c r="F714" s="7"/>
    </row>
    <row r="715" spans="2:6" x14ac:dyDescent="0.2">
      <c r="B715" s="7"/>
      <c r="F715" s="7"/>
    </row>
    <row r="716" spans="2:6" x14ac:dyDescent="0.2">
      <c r="B716" s="7"/>
      <c r="F716" s="7"/>
    </row>
    <row r="717" spans="2:6" x14ac:dyDescent="0.2">
      <c r="B717" s="7"/>
      <c r="F717" s="7"/>
    </row>
    <row r="718" spans="2:6" x14ac:dyDescent="0.2">
      <c r="B718" s="7"/>
      <c r="F718" s="7"/>
    </row>
    <row r="719" spans="2:6" x14ac:dyDescent="0.2">
      <c r="B719" s="7"/>
      <c r="F719" s="7"/>
    </row>
    <row r="720" spans="2:6" x14ac:dyDescent="0.2">
      <c r="B720" s="7"/>
      <c r="F720" s="7"/>
    </row>
    <row r="721" spans="2:6" x14ac:dyDescent="0.2">
      <c r="B721" s="7"/>
      <c r="F721" s="7"/>
    </row>
    <row r="722" spans="2:6" x14ac:dyDescent="0.2">
      <c r="B722" s="7"/>
      <c r="F722" s="7"/>
    </row>
    <row r="723" spans="2:6" x14ac:dyDescent="0.2">
      <c r="B723" s="7"/>
      <c r="F723" s="7"/>
    </row>
    <row r="724" spans="2:6" x14ac:dyDescent="0.2">
      <c r="B724" s="7"/>
      <c r="F724" s="7"/>
    </row>
    <row r="725" spans="2:6" x14ac:dyDescent="0.2">
      <c r="B725" s="7"/>
      <c r="F725" s="7"/>
    </row>
    <row r="726" spans="2:6" x14ac:dyDescent="0.2">
      <c r="B726" s="7"/>
      <c r="F726" s="7"/>
    </row>
    <row r="727" spans="2:6" x14ac:dyDescent="0.2">
      <c r="B727" s="7"/>
      <c r="F727" s="7"/>
    </row>
    <row r="728" spans="2:6" x14ac:dyDescent="0.2">
      <c r="B728" s="7"/>
      <c r="F728" s="7"/>
    </row>
    <row r="729" spans="2:6" x14ac:dyDescent="0.2">
      <c r="B729" s="7"/>
      <c r="F729" s="7"/>
    </row>
    <row r="730" spans="2:6" x14ac:dyDescent="0.2">
      <c r="B730" s="7"/>
      <c r="F730" s="7"/>
    </row>
    <row r="731" spans="2:6" x14ac:dyDescent="0.2">
      <c r="B731" s="7"/>
      <c r="F731" s="7"/>
    </row>
    <row r="732" spans="2:6" x14ac:dyDescent="0.2">
      <c r="B732" s="7"/>
      <c r="F732" s="7"/>
    </row>
    <row r="733" spans="2:6" x14ac:dyDescent="0.2">
      <c r="B733" s="7"/>
      <c r="F733" s="7"/>
    </row>
    <row r="734" spans="2:6" x14ac:dyDescent="0.2">
      <c r="B734" s="7"/>
      <c r="F734" s="7"/>
    </row>
    <row r="735" spans="2:6" x14ac:dyDescent="0.2">
      <c r="B735" s="7"/>
      <c r="F735" s="7"/>
    </row>
    <row r="736" spans="2:6" x14ac:dyDescent="0.2">
      <c r="B736" s="7"/>
      <c r="F736" s="7"/>
    </row>
    <row r="737" spans="2:6" x14ac:dyDescent="0.2">
      <c r="B737" s="7"/>
      <c r="F737" s="7"/>
    </row>
    <row r="738" spans="2:6" x14ac:dyDescent="0.2">
      <c r="B738" s="7"/>
      <c r="F738" s="7"/>
    </row>
    <row r="739" spans="2:6" x14ac:dyDescent="0.2">
      <c r="B739" s="7"/>
      <c r="F739" s="7"/>
    </row>
    <row r="740" spans="2:6" x14ac:dyDescent="0.2">
      <c r="B740" s="7"/>
      <c r="F740" s="7"/>
    </row>
    <row r="741" spans="2:6" x14ac:dyDescent="0.2">
      <c r="B741" s="7"/>
      <c r="F741" s="7"/>
    </row>
    <row r="742" spans="2:6" x14ac:dyDescent="0.2">
      <c r="B742" s="7"/>
      <c r="F742" s="7"/>
    </row>
    <row r="743" spans="2:6" x14ac:dyDescent="0.2">
      <c r="B743" s="7"/>
      <c r="F743" s="7"/>
    </row>
    <row r="744" spans="2:6" x14ac:dyDescent="0.2">
      <c r="B744" s="7"/>
      <c r="F744" s="7"/>
    </row>
    <row r="745" spans="2:6" x14ac:dyDescent="0.2">
      <c r="B745" s="7"/>
      <c r="F745" s="7"/>
    </row>
    <row r="746" spans="2:6" x14ac:dyDescent="0.2">
      <c r="B746" s="7"/>
      <c r="F746" s="7"/>
    </row>
    <row r="747" spans="2:6" x14ac:dyDescent="0.2">
      <c r="B747" s="7"/>
      <c r="F747" s="7"/>
    </row>
    <row r="748" spans="2:6" x14ac:dyDescent="0.2">
      <c r="B748" s="7"/>
      <c r="F748" s="7"/>
    </row>
    <row r="749" spans="2:6" x14ac:dyDescent="0.2">
      <c r="B749" s="7"/>
      <c r="F749" s="7"/>
    </row>
    <row r="750" spans="2:6" x14ac:dyDescent="0.2">
      <c r="B750" s="7"/>
      <c r="F750" s="7"/>
    </row>
    <row r="751" spans="2:6" x14ac:dyDescent="0.2">
      <c r="B751" s="7"/>
      <c r="F751" s="7"/>
    </row>
    <row r="752" spans="2:6" x14ac:dyDescent="0.2">
      <c r="B752" s="7"/>
      <c r="F752" s="7"/>
    </row>
    <row r="753" spans="2:6" x14ac:dyDescent="0.2">
      <c r="B753" s="7"/>
      <c r="F753" s="7"/>
    </row>
    <row r="754" spans="2:6" x14ac:dyDescent="0.2">
      <c r="B754" s="7"/>
      <c r="F754" s="7"/>
    </row>
    <row r="755" spans="2:6" x14ac:dyDescent="0.2">
      <c r="B755" s="7"/>
      <c r="F755" s="7"/>
    </row>
    <row r="756" spans="2:6" x14ac:dyDescent="0.2">
      <c r="B756" s="7"/>
      <c r="F756" s="7"/>
    </row>
    <row r="757" spans="2:6" x14ac:dyDescent="0.2">
      <c r="B757" s="7"/>
      <c r="F757" s="7"/>
    </row>
    <row r="758" spans="2:6" x14ac:dyDescent="0.2">
      <c r="B758" s="7"/>
      <c r="F758" s="7"/>
    </row>
    <row r="759" spans="2:6" x14ac:dyDescent="0.2">
      <c r="B759" s="7"/>
      <c r="F759" s="7"/>
    </row>
    <row r="760" spans="2:6" x14ac:dyDescent="0.2">
      <c r="B760" s="7"/>
      <c r="F760" s="7"/>
    </row>
    <row r="761" spans="2:6" x14ac:dyDescent="0.2">
      <c r="B761" s="7"/>
      <c r="F761" s="7"/>
    </row>
    <row r="762" spans="2:6" x14ac:dyDescent="0.2">
      <c r="B762" s="7"/>
      <c r="F762" s="7"/>
    </row>
    <row r="763" spans="2:6" x14ac:dyDescent="0.2">
      <c r="B763" s="7"/>
      <c r="F763" s="7"/>
    </row>
    <row r="764" spans="2:6" x14ac:dyDescent="0.2">
      <c r="B764" s="7"/>
      <c r="F764" s="7"/>
    </row>
    <row r="765" spans="2:6" x14ac:dyDescent="0.2">
      <c r="B765" s="7"/>
      <c r="F765" s="7"/>
    </row>
    <row r="766" spans="2:6" x14ac:dyDescent="0.2">
      <c r="B766" s="7"/>
      <c r="F766" s="7"/>
    </row>
    <row r="767" spans="2:6" x14ac:dyDescent="0.2">
      <c r="B767" s="7"/>
      <c r="F767" s="7"/>
    </row>
    <row r="768" spans="2:6" x14ac:dyDescent="0.2">
      <c r="B768" s="7"/>
      <c r="F768" s="7"/>
    </row>
    <row r="769" spans="2:6" x14ac:dyDescent="0.2">
      <c r="B769" s="7"/>
      <c r="F769" s="7"/>
    </row>
    <row r="770" spans="2:6" x14ac:dyDescent="0.2">
      <c r="B770" s="7"/>
      <c r="F770" s="7"/>
    </row>
    <row r="771" spans="2:6" x14ac:dyDescent="0.2">
      <c r="B771" s="7"/>
      <c r="F771" s="7"/>
    </row>
    <row r="772" spans="2:6" x14ac:dyDescent="0.2">
      <c r="B772" s="7"/>
      <c r="F772" s="7"/>
    </row>
    <row r="773" spans="2:6" x14ac:dyDescent="0.2">
      <c r="B773" s="7"/>
      <c r="F773" s="7"/>
    </row>
    <row r="774" spans="2:6" x14ac:dyDescent="0.2">
      <c r="B774" s="7"/>
      <c r="F774" s="7"/>
    </row>
    <row r="775" spans="2:6" x14ac:dyDescent="0.2">
      <c r="B775" s="7"/>
      <c r="F775" s="7"/>
    </row>
    <row r="776" spans="2:6" x14ac:dyDescent="0.2">
      <c r="B776" s="7"/>
      <c r="F776" s="7"/>
    </row>
    <row r="777" spans="2:6" x14ac:dyDescent="0.2">
      <c r="B777" s="7"/>
      <c r="F777" s="7"/>
    </row>
    <row r="778" spans="2:6" x14ac:dyDescent="0.2">
      <c r="B778" s="7"/>
      <c r="F778" s="7"/>
    </row>
    <row r="779" spans="2:6" x14ac:dyDescent="0.2">
      <c r="B779" s="7"/>
      <c r="F779" s="7"/>
    </row>
    <row r="780" spans="2:6" x14ac:dyDescent="0.2">
      <c r="B780" s="7"/>
      <c r="F780" s="7"/>
    </row>
    <row r="781" spans="2:6" x14ac:dyDescent="0.2">
      <c r="B781" s="7"/>
      <c r="F781" s="7"/>
    </row>
    <row r="782" spans="2:6" x14ac:dyDescent="0.2">
      <c r="B782" s="7"/>
      <c r="F782" s="7"/>
    </row>
    <row r="783" spans="2:6" x14ac:dyDescent="0.2">
      <c r="B783" s="7"/>
      <c r="F783" s="7"/>
    </row>
    <row r="784" spans="2:6" x14ac:dyDescent="0.2">
      <c r="B784" s="7"/>
      <c r="F784" s="7"/>
    </row>
    <row r="785" spans="2:6" x14ac:dyDescent="0.2">
      <c r="B785" s="7"/>
      <c r="F785" s="7"/>
    </row>
    <row r="786" spans="2:6" x14ac:dyDescent="0.2">
      <c r="B786" s="7"/>
      <c r="F786" s="7"/>
    </row>
    <row r="787" spans="2:6" x14ac:dyDescent="0.2">
      <c r="B787" s="7"/>
      <c r="F787" s="7"/>
    </row>
    <row r="788" spans="2:6" x14ac:dyDescent="0.2">
      <c r="B788" s="7"/>
      <c r="F788" s="7"/>
    </row>
    <row r="789" spans="2:6" x14ac:dyDescent="0.2">
      <c r="B789" s="7"/>
      <c r="F789" s="7"/>
    </row>
    <row r="790" spans="2:6" x14ac:dyDescent="0.2">
      <c r="B790" s="7"/>
      <c r="F790" s="7"/>
    </row>
    <row r="791" spans="2:6" x14ac:dyDescent="0.2">
      <c r="B791" s="7"/>
      <c r="F791" s="7"/>
    </row>
    <row r="792" spans="2:6" x14ac:dyDescent="0.2">
      <c r="B792" s="7"/>
      <c r="F792" s="7"/>
    </row>
    <row r="793" spans="2:6" x14ac:dyDescent="0.2">
      <c r="B793" s="7"/>
      <c r="F793" s="7"/>
    </row>
    <row r="794" spans="2:6" x14ac:dyDescent="0.2">
      <c r="B794" s="7"/>
      <c r="F794" s="7"/>
    </row>
    <row r="795" spans="2:6" x14ac:dyDescent="0.2">
      <c r="B795" s="7"/>
      <c r="F795" s="7"/>
    </row>
    <row r="796" spans="2:6" x14ac:dyDescent="0.2">
      <c r="B796" s="7"/>
      <c r="F796" s="7"/>
    </row>
    <row r="797" spans="2:6" x14ac:dyDescent="0.2">
      <c r="B797" s="7"/>
      <c r="F797" s="7"/>
    </row>
    <row r="798" spans="2:6" x14ac:dyDescent="0.2">
      <c r="B798" s="7"/>
      <c r="F798" s="7"/>
    </row>
    <row r="799" spans="2:6" x14ac:dyDescent="0.2">
      <c r="B799" s="7"/>
      <c r="F799" s="7"/>
    </row>
    <row r="800" spans="2:6" x14ac:dyDescent="0.2">
      <c r="B800" s="7"/>
      <c r="F800" s="7"/>
    </row>
    <row r="801" spans="2:6" x14ac:dyDescent="0.2">
      <c r="B801" s="7"/>
      <c r="F801" s="7"/>
    </row>
    <row r="802" spans="2:6" x14ac:dyDescent="0.2">
      <c r="B802" s="7"/>
      <c r="F802" s="7"/>
    </row>
    <row r="803" spans="2:6" x14ac:dyDescent="0.2">
      <c r="B803" s="7"/>
      <c r="F803" s="7"/>
    </row>
    <row r="804" spans="2:6" x14ac:dyDescent="0.2">
      <c r="B804" s="7"/>
      <c r="F804" s="7"/>
    </row>
    <row r="805" spans="2:6" x14ac:dyDescent="0.2">
      <c r="B805" s="7"/>
      <c r="F805" s="7"/>
    </row>
    <row r="806" spans="2:6" x14ac:dyDescent="0.2">
      <c r="B806" s="7"/>
      <c r="F806" s="7"/>
    </row>
    <row r="807" spans="2:6" x14ac:dyDescent="0.2">
      <c r="B807" s="7"/>
      <c r="F807" s="7"/>
    </row>
    <row r="808" spans="2:6" x14ac:dyDescent="0.2">
      <c r="B808" s="7"/>
      <c r="F808" s="7"/>
    </row>
    <row r="809" spans="2:6" x14ac:dyDescent="0.2">
      <c r="B809" s="7"/>
      <c r="F809" s="7"/>
    </row>
    <row r="810" spans="2:6" x14ac:dyDescent="0.2">
      <c r="B810" s="7"/>
      <c r="F810" s="7"/>
    </row>
    <row r="811" spans="2:6" x14ac:dyDescent="0.2">
      <c r="B811" s="7"/>
      <c r="F811" s="7"/>
    </row>
    <row r="812" spans="2:6" x14ac:dyDescent="0.2">
      <c r="B812" s="7"/>
      <c r="F812" s="7"/>
    </row>
    <row r="813" spans="2:6" x14ac:dyDescent="0.2">
      <c r="B813" s="7"/>
      <c r="F813" s="7"/>
    </row>
    <row r="814" spans="2:6" x14ac:dyDescent="0.2">
      <c r="B814" s="7"/>
      <c r="F814" s="7"/>
    </row>
    <row r="815" spans="2:6" x14ac:dyDescent="0.2">
      <c r="B815" s="7"/>
      <c r="F815" s="7"/>
    </row>
    <row r="816" spans="2:6" x14ac:dyDescent="0.2">
      <c r="B816" s="7"/>
      <c r="F816" s="7"/>
    </row>
    <row r="817" spans="2:6" x14ac:dyDescent="0.2">
      <c r="B817" s="7"/>
      <c r="F817" s="7"/>
    </row>
    <row r="818" spans="2:6" x14ac:dyDescent="0.2">
      <c r="B818" s="7"/>
      <c r="F818" s="7"/>
    </row>
    <row r="819" spans="2:6" x14ac:dyDescent="0.2">
      <c r="B819" s="7"/>
      <c r="F819" s="7"/>
    </row>
    <row r="820" spans="2:6" x14ac:dyDescent="0.2">
      <c r="B820" s="7"/>
      <c r="F820" s="7"/>
    </row>
    <row r="821" spans="2:6" x14ac:dyDescent="0.2">
      <c r="B821" s="7"/>
      <c r="F821" s="7"/>
    </row>
    <row r="822" spans="2:6" x14ac:dyDescent="0.2">
      <c r="B822" s="7"/>
      <c r="F822" s="7"/>
    </row>
    <row r="823" spans="2:6" x14ac:dyDescent="0.2">
      <c r="B823" s="7"/>
      <c r="F823" s="7"/>
    </row>
    <row r="824" spans="2:6" x14ac:dyDescent="0.2">
      <c r="B824" s="7"/>
      <c r="F824" s="7"/>
    </row>
    <row r="825" spans="2:6" x14ac:dyDescent="0.2">
      <c r="B825" s="7"/>
      <c r="F825" s="7"/>
    </row>
    <row r="826" spans="2:6" x14ac:dyDescent="0.2">
      <c r="B826" s="7"/>
      <c r="F826" s="7"/>
    </row>
    <row r="827" spans="2:6" x14ac:dyDescent="0.2">
      <c r="B827" s="7"/>
      <c r="F827" s="7"/>
    </row>
    <row r="828" spans="2:6" x14ac:dyDescent="0.2">
      <c r="B828" s="7"/>
      <c r="F828" s="7"/>
    </row>
    <row r="829" spans="2:6" x14ac:dyDescent="0.2">
      <c r="B829" s="7"/>
      <c r="F829" s="7"/>
    </row>
    <row r="830" spans="2:6" x14ac:dyDescent="0.2">
      <c r="B830" s="7"/>
      <c r="F830" s="7"/>
    </row>
    <row r="831" spans="2:6" x14ac:dyDescent="0.2">
      <c r="B831" s="7"/>
      <c r="F831" s="7"/>
    </row>
    <row r="832" spans="2:6" x14ac:dyDescent="0.2">
      <c r="B832" s="7"/>
      <c r="F832" s="7"/>
    </row>
    <row r="833" spans="2:6" x14ac:dyDescent="0.2">
      <c r="B833" s="7"/>
      <c r="F833" s="7"/>
    </row>
    <row r="834" spans="2:6" x14ac:dyDescent="0.2">
      <c r="B834" s="7"/>
      <c r="F834" s="7"/>
    </row>
    <row r="835" spans="2:6" x14ac:dyDescent="0.2">
      <c r="B835" s="7"/>
      <c r="F835" s="7"/>
    </row>
    <row r="836" spans="2:6" x14ac:dyDescent="0.2">
      <c r="B836" s="7"/>
      <c r="F836" s="7"/>
    </row>
    <row r="837" spans="2:6" x14ac:dyDescent="0.2">
      <c r="B837" s="7"/>
      <c r="F837" s="7"/>
    </row>
    <row r="838" spans="2:6" x14ac:dyDescent="0.2">
      <c r="B838" s="7"/>
      <c r="F838" s="7"/>
    </row>
    <row r="839" spans="2:6" x14ac:dyDescent="0.2">
      <c r="B839" s="7"/>
      <c r="F839" s="7"/>
    </row>
    <row r="840" spans="2:6" x14ac:dyDescent="0.2">
      <c r="B840" s="7"/>
      <c r="F840" s="7"/>
    </row>
    <row r="841" spans="2:6" x14ac:dyDescent="0.2">
      <c r="B841" s="7"/>
      <c r="F841" s="7"/>
    </row>
    <row r="842" spans="2:6" x14ac:dyDescent="0.2">
      <c r="B842" s="7"/>
      <c r="F842" s="7"/>
    </row>
    <row r="843" spans="2:6" x14ac:dyDescent="0.2">
      <c r="B843" s="7"/>
      <c r="F843" s="7"/>
    </row>
    <row r="844" spans="2:6" x14ac:dyDescent="0.2">
      <c r="B844" s="7"/>
      <c r="F844" s="7"/>
    </row>
    <row r="845" spans="2:6" x14ac:dyDescent="0.2">
      <c r="B845" s="7"/>
      <c r="F845" s="7"/>
    </row>
    <row r="846" spans="2:6" x14ac:dyDescent="0.2">
      <c r="B846" s="7"/>
      <c r="F846" s="7"/>
    </row>
    <row r="847" spans="2:6" x14ac:dyDescent="0.2">
      <c r="B847" s="7"/>
      <c r="F847" s="7"/>
    </row>
    <row r="848" spans="2:6" x14ac:dyDescent="0.2">
      <c r="B848" s="7"/>
      <c r="F848" s="7"/>
    </row>
    <row r="849" spans="2:6" x14ac:dyDescent="0.2">
      <c r="B849" s="7"/>
      <c r="F849" s="7"/>
    </row>
  </sheetData>
  <phoneticPr fontId="20" type="noConversion"/>
  <hyperlinks>
    <hyperlink ref="A3" r:id="rId1" xr:uid="{00000000-0004-0000-0100-000000000000}"/>
    <hyperlink ref="P26" r:id="rId2" display="http://www.konkoly.hu/cgi-bin/IBVS?3877" xr:uid="{00000000-0004-0000-0100-000001000000}"/>
    <hyperlink ref="P33" r:id="rId3" display="http://www.konkoly.hu/cgi-bin/IBVS?4887" xr:uid="{00000000-0004-0000-0100-000002000000}"/>
    <hyperlink ref="P36" r:id="rId4" display="http://www.bav-astro.de/sfs/BAVM_link.php?BAVMnr=132" xr:uid="{00000000-0004-0000-0100-000003000000}"/>
    <hyperlink ref="P37" r:id="rId5" display="http://www.konkoly.hu/cgi-bin/IBVS?5224" xr:uid="{00000000-0004-0000-0100-000004000000}"/>
    <hyperlink ref="P76" r:id="rId6" display="http://www.konkoly.hu/cgi-bin/IBVS?5224" xr:uid="{00000000-0004-0000-0100-000005000000}"/>
    <hyperlink ref="P79" r:id="rId7" display="http://var.astro.cz/oejv/issues/oejv0074.pdf" xr:uid="{00000000-0004-0000-0100-000006000000}"/>
    <hyperlink ref="P42" r:id="rId8" display="http://www.bav-astro.de/sfs/BAVM_link.php?BAVMnr=173" xr:uid="{00000000-0004-0000-0100-000007000000}"/>
    <hyperlink ref="P43" r:id="rId9" display="http://var.astro.cz/oejv/issues/oejv0003.pdf" xr:uid="{00000000-0004-0000-0100-000008000000}"/>
    <hyperlink ref="P44" r:id="rId10" display="http://var.astro.cz/oejv/issues/oejv0003.pdf" xr:uid="{00000000-0004-0000-0100-000009000000}"/>
    <hyperlink ref="P80" r:id="rId11" display="http://www.bav-astro.de/sfs/BAVM_link.php?BAVMnr=183" xr:uid="{00000000-0004-0000-0100-00000A000000}"/>
    <hyperlink ref="P45" r:id="rId12" display="http://www.konkoly.hu/cgi-bin/IBVS?5760" xr:uid="{00000000-0004-0000-0100-00000B000000}"/>
    <hyperlink ref="P46" r:id="rId13" display="http://www.konkoly.hu/cgi-bin/IBVS?5933" xr:uid="{00000000-0004-0000-0100-00000C000000}"/>
    <hyperlink ref="P47" r:id="rId14" display="http://www.konkoly.hu/cgi-bin/IBVS?5933" xr:uid="{00000000-0004-0000-0100-00000D000000}"/>
    <hyperlink ref="P81" r:id="rId15" display="http://www.bav-astro.de/sfs/BAVM_link.php?BAVMnr=212" xr:uid="{00000000-0004-0000-0100-00000E000000}"/>
    <hyperlink ref="P82" r:id="rId16" display="http://www.bav-astro.de/sfs/BAVM_link.php?BAVMnr=212" xr:uid="{00000000-0004-0000-0100-00000F000000}"/>
    <hyperlink ref="P48" r:id="rId17" display="http://www.bav-astro.de/sfs/BAVM_link.php?BAVMnr=215" xr:uid="{00000000-0004-0000-0100-000010000000}"/>
    <hyperlink ref="P83" r:id="rId18" display="http://www.bav-astro.de/sfs/BAVM_link.php?BAVMnr=225" xr:uid="{00000000-0004-0000-0100-000011000000}"/>
    <hyperlink ref="P49" r:id="rId19" display="http://www.konkoly.hu/cgi-bin/IBVS?6011" xr:uid="{00000000-0004-0000-0100-000012000000}"/>
    <hyperlink ref="P50" r:id="rId20" display="http://www.konkoly.hu/cgi-bin/IBVS?6033" xr:uid="{00000000-0004-0000-0100-000013000000}"/>
    <hyperlink ref="P51" r:id="rId21" display="http://www.bav-astro.de/sfs/BAVM_link.php?BAVMnr=234" xr:uid="{00000000-0004-0000-0100-000014000000}"/>
    <hyperlink ref="P52" r:id="rId22" display="http://www.bav-astro.de/sfs/BAVM_link.php?BAVMnr=234" xr:uid="{00000000-0004-0000-0100-000015000000}"/>
    <hyperlink ref="P53" r:id="rId23" display="http://www.bav-astro.de/sfs/BAVM_link.php?BAVMnr=239" xr:uid="{00000000-0004-0000-0100-000016000000}"/>
    <hyperlink ref="P84" r:id="rId24" display="http://www.bav-astro.de/sfs/BAVM_link.php?BAVMnr=241" xr:uid="{00000000-0004-0000-0100-00001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2002-07-26T00:47:00Z</dcterms:created>
  <dcterms:modified xsi:type="dcterms:W3CDTF">2024-01-19T02:09:53Z</dcterms:modified>
</cp:coreProperties>
</file>