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9BCF150-43F0-4386-B3FC-DA717B0D0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5" i="1" l="1"/>
  <c r="F85" i="1"/>
  <c r="G85" i="1" s="1"/>
  <c r="K85" i="1" s="1"/>
  <c r="Q85" i="1"/>
  <c r="E86" i="1"/>
  <c r="F86" i="1"/>
  <c r="G86" i="1" s="1"/>
  <c r="K86" i="1" s="1"/>
  <c r="Q86" i="1"/>
  <c r="Q84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9" i="1"/>
  <c r="Q52" i="1"/>
  <c r="Q53" i="1"/>
  <c r="Q59" i="1"/>
  <c r="Q60" i="1"/>
  <c r="Q75" i="1"/>
  <c r="Q76" i="1"/>
  <c r="Q81" i="1"/>
  <c r="G40" i="2"/>
  <c r="C40" i="2"/>
  <c r="G39" i="2"/>
  <c r="C39" i="2"/>
  <c r="G71" i="2"/>
  <c r="C71" i="2"/>
  <c r="G38" i="2"/>
  <c r="C38" i="2"/>
  <c r="G37" i="2"/>
  <c r="C37" i="2"/>
  <c r="G36" i="2"/>
  <c r="C36" i="2"/>
  <c r="G35" i="2"/>
  <c r="C35" i="2"/>
  <c r="G70" i="2"/>
  <c r="C70" i="2"/>
  <c r="G69" i="2"/>
  <c r="C69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68" i="2"/>
  <c r="C68" i="2"/>
  <c r="G67" i="2"/>
  <c r="C67" i="2"/>
  <c r="G20" i="2"/>
  <c r="C20" i="2"/>
  <c r="G19" i="2"/>
  <c r="C19" i="2"/>
  <c r="G18" i="2"/>
  <c r="C18" i="2"/>
  <c r="G17" i="2"/>
  <c r="C17" i="2"/>
  <c r="G16" i="2"/>
  <c r="C16" i="2"/>
  <c r="G66" i="2"/>
  <c r="C66" i="2"/>
  <c r="G65" i="2"/>
  <c r="C65" i="2"/>
  <c r="G15" i="2"/>
  <c r="C15" i="2"/>
  <c r="G64" i="2"/>
  <c r="C64" i="2"/>
  <c r="G14" i="2"/>
  <c r="C14" i="2"/>
  <c r="G13" i="2"/>
  <c r="C13" i="2"/>
  <c r="G12" i="2"/>
  <c r="C12" i="2"/>
  <c r="G11" i="2"/>
  <c r="C11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H40" i="2"/>
  <c r="B40" i="2"/>
  <c r="D40" i="2"/>
  <c r="A40" i="2"/>
  <c r="H39" i="2"/>
  <c r="B39" i="2"/>
  <c r="D39" i="2"/>
  <c r="A39" i="2"/>
  <c r="H71" i="2"/>
  <c r="B71" i="2"/>
  <c r="D71" i="2"/>
  <c r="A7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70" i="2"/>
  <c r="B70" i="2"/>
  <c r="D70" i="2"/>
  <c r="A70" i="2"/>
  <c r="H69" i="2"/>
  <c r="B69" i="2"/>
  <c r="D69" i="2"/>
  <c r="A69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68" i="2"/>
  <c r="B68" i="2"/>
  <c r="D68" i="2"/>
  <c r="A68" i="2"/>
  <c r="H67" i="2"/>
  <c r="B67" i="2"/>
  <c r="D67" i="2"/>
  <c r="A67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66" i="2"/>
  <c r="B66" i="2"/>
  <c r="D66" i="2"/>
  <c r="A66" i="2"/>
  <c r="H65" i="2"/>
  <c r="B65" i="2"/>
  <c r="D65" i="2"/>
  <c r="A65" i="2"/>
  <c r="H15" i="2"/>
  <c r="B15" i="2"/>
  <c r="D15" i="2"/>
  <c r="A15" i="2"/>
  <c r="H64" i="2"/>
  <c r="B64" i="2"/>
  <c r="D64" i="2"/>
  <c r="A64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Q78" i="1"/>
  <c r="Q79" i="1"/>
  <c r="Q82" i="1"/>
  <c r="Q83" i="1"/>
  <c r="Q73" i="1"/>
  <c r="Q56" i="1"/>
  <c r="Q80" i="1"/>
  <c r="F16" i="1"/>
  <c r="F17" i="1" s="1"/>
  <c r="Q77" i="1"/>
  <c r="Q74" i="1"/>
  <c r="Q61" i="1"/>
  <c r="C7" i="1"/>
  <c r="E84" i="1"/>
  <c r="F84" i="1"/>
  <c r="C8" i="1"/>
  <c r="C17" i="1"/>
  <c r="Q66" i="1"/>
  <c r="Q68" i="1"/>
  <c r="Q63" i="1"/>
  <c r="Q64" i="1"/>
  <c r="Q67" i="1"/>
  <c r="Q69" i="1"/>
  <c r="Q70" i="1"/>
  <c r="Q71" i="1"/>
  <c r="Q72" i="1"/>
  <c r="Q57" i="1"/>
  <c r="Q58" i="1"/>
  <c r="Q65" i="1"/>
  <c r="Q62" i="1"/>
  <c r="Q54" i="1"/>
  <c r="Q55" i="1"/>
  <c r="Q44" i="1"/>
  <c r="Q45" i="1"/>
  <c r="Q46" i="1"/>
  <c r="Q48" i="1"/>
  <c r="Q50" i="1"/>
  <c r="Q51" i="1"/>
  <c r="Q47" i="1"/>
  <c r="E11" i="2"/>
  <c r="E66" i="2"/>
  <c r="E46" i="2"/>
  <c r="E33" i="2"/>
  <c r="E37" i="2"/>
  <c r="E29" i="2"/>
  <c r="E17" i="2"/>
  <c r="E62" i="2"/>
  <c r="E18" i="2"/>
  <c r="E49" i="2"/>
  <c r="E19" i="2"/>
  <c r="E30" i="2"/>
  <c r="E35" i="2"/>
  <c r="E57" i="2"/>
  <c r="E67" i="2"/>
  <c r="E77" i="1"/>
  <c r="F77" i="1"/>
  <c r="G77" i="1"/>
  <c r="K77" i="1"/>
  <c r="E71" i="1"/>
  <c r="F71" i="1"/>
  <c r="G71" i="1"/>
  <c r="K71" i="1"/>
  <c r="E69" i="1"/>
  <c r="F69" i="1"/>
  <c r="G69" i="1"/>
  <c r="K69" i="1"/>
  <c r="E64" i="1"/>
  <c r="F64" i="1"/>
  <c r="G64" i="1"/>
  <c r="K64" i="1"/>
  <c r="E68" i="1"/>
  <c r="F68" i="1"/>
  <c r="G68" i="1"/>
  <c r="K68" i="1"/>
  <c r="E65" i="1"/>
  <c r="F65" i="1"/>
  <c r="G65" i="1"/>
  <c r="K65" i="1"/>
  <c r="E55" i="1"/>
  <c r="F55" i="1"/>
  <c r="G55" i="1"/>
  <c r="K55" i="1"/>
  <c r="E21" i="1"/>
  <c r="F21" i="1"/>
  <c r="G21" i="1"/>
  <c r="I21" i="1"/>
  <c r="E59" i="1"/>
  <c r="F59" i="1"/>
  <c r="G59" i="1"/>
  <c r="J59" i="1"/>
  <c r="E28" i="1"/>
  <c r="F28" i="1"/>
  <c r="G28" i="1"/>
  <c r="I28" i="1"/>
  <c r="E26" i="1"/>
  <c r="F26" i="1"/>
  <c r="G26" i="1"/>
  <c r="I26" i="1"/>
  <c r="E24" i="1"/>
  <c r="F24" i="1"/>
  <c r="G24" i="1"/>
  <c r="I24" i="1"/>
  <c r="E22" i="1"/>
  <c r="F22" i="1"/>
  <c r="G22" i="1"/>
  <c r="I22" i="1"/>
  <c r="E75" i="1"/>
  <c r="F75" i="1"/>
  <c r="G75" i="1"/>
  <c r="K75" i="1"/>
  <c r="E42" i="1"/>
  <c r="F42" i="1"/>
  <c r="G42" i="1"/>
  <c r="I42" i="1"/>
  <c r="E40" i="1"/>
  <c r="F40" i="1"/>
  <c r="G40" i="1"/>
  <c r="I40" i="1"/>
  <c r="E38" i="1"/>
  <c r="F38" i="1"/>
  <c r="G38" i="1"/>
  <c r="I38" i="1"/>
  <c r="E36" i="1"/>
  <c r="F36" i="1"/>
  <c r="G36" i="1"/>
  <c r="I36" i="1"/>
  <c r="E34" i="1"/>
  <c r="F34" i="1"/>
  <c r="G34" i="1"/>
  <c r="I34" i="1"/>
  <c r="E32" i="1"/>
  <c r="F32" i="1"/>
  <c r="G32" i="1"/>
  <c r="I32" i="1"/>
  <c r="E30" i="1"/>
  <c r="F30" i="1"/>
  <c r="G30" i="1"/>
  <c r="I30" i="1"/>
  <c r="E81" i="1"/>
  <c r="F81" i="1"/>
  <c r="G81" i="1"/>
  <c r="K81" i="1"/>
  <c r="E51" i="1"/>
  <c r="F51" i="1"/>
  <c r="G51" i="1"/>
  <c r="E48" i="1"/>
  <c r="F48" i="1"/>
  <c r="G48" i="1"/>
  <c r="I48" i="1"/>
  <c r="E45" i="1"/>
  <c r="F45" i="1"/>
  <c r="G45" i="1"/>
  <c r="I45" i="1"/>
  <c r="E47" i="1"/>
  <c r="F47" i="1"/>
  <c r="G47" i="1"/>
  <c r="I47" i="1"/>
  <c r="E79" i="1"/>
  <c r="F79" i="1"/>
  <c r="G79" i="1"/>
  <c r="J79" i="1"/>
  <c r="E73" i="1"/>
  <c r="F73" i="1"/>
  <c r="G73" i="1"/>
  <c r="J73" i="1"/>
  <c r="E58" i="1"/>
  <c r="F58" i="1"/>
  <c r="G58" i="1"/>
  <c r="J58" i="1"/>
  <c r="E80" i="1"/>
  <c r="F80" i="1"/>
  <c r="G80" i="1"/>
  <c r="K80" i="1"/>
  <c r="E74" i="1"/>
  <c r="F74" i="1"/>
  <c r="G74" i="1"/>
  <c r="K74" i="1"/>
  <c r="G70" i="1"/>
  <c r="K70" i="1"/>
  <c r="G56" i="1"/>
  <c r="K56" i="1"/>
  <c r="G53" i="1"/>
  <c r="J53" i="1"/>
  <c r="G76" i="1"/>
  <c r="K76" i="1"/>
  <c r="G37" i="1"/>
  <c r="I37" i="1"/>
  <c r="G29" i="1"/>
  <c r="I29" i="1"/>
  <c r="G44" i="1"/>
  <c r="I44" i="1"/>
  <c r="G57" i="1"/>
  <c r="J57" i="1"/>
  <c r="G84" i="1"/>
  <c r="K84" i="1"/>
  <c r="E83" i="1"/>
  <c r="F83" i="1"/>
  <c r="G83" i="1"/>
  <c r="K83" i="1"/>
  <c r="E72" i="1"/>
  <c r="F72" i="1"/>
  <c r="G72" i="1"/>
  <c r="K72" i="1"/>
  <c r="E70" i="1"/>
  <c r="F70" i="1"/>
  <c r="E67" i="1"/>
  <c r="F67" i="1"/>
  <c r="G67" i="1"/>
  <c r="K67" i="1"/>
  <c r="E63" i="1"/>
  <c r="F63" i="1"/>
  <c r="G63" i="1"/>
  <c r="K63" i="1"/>
  <c r="E62" i="1"/>
  <c r="F62" i="1"/>
  <c r="G62" i="1"/>
  <c r="K62" i="1"/>
  <c r="E56" i="1"/>
  <c r="F56" i="1"/>
  <c r="E61" i="1"/>
  <c r="F61" i="1"/>
  <c r="G61" i="1"/>
  <c r="K61" i="1"/>
  <c r="E52" i="1"/>
  <c r="F52" i="1"/>
  <c r="G52" i="1"/>
  <c r="J52" i="1"/>
  <c r="E60" i="1"/>
  <c r="F60" i="1"/>
  <c r="G60" i="1"/>
  <c r="J60" i="1"/>
  <c r="E53" i="1"/>
  <c r="F53" i="1"/>
  <c r="E27" i="1"/>
  <c r="F27" i="1"/>
  <c r="G27" i="1"/>
  <c r="I27" i="1"/>
  <c r="E25" i="1"/>
  <c r="F25" i="1"/>
  <c r="G25" i="1"/>
  <c r="I25" i="1"/>
  <c r="E23" i="1"/>
  <c r="F23" i="1"/>
  <c r="G23" i="1"/>
  <c r="I23" i="1"/>
  <c r="E76" i="1"/>
  <c r="F76" i="1"/>
  <c r="E43" i="1"/>
  <c r="F43" i="1"/>
  <c r="G43" i="1"/>
  <c r="I43" i="1"/>
  <c r="E41" i="1"/>
  <c r="F41" i="1"/>
  <c r="G41" i="1"/>
  <c r="I41" i="1"/>
  <c r="E39" i="1"/>
  <c r="F39" i="1"/>
  <c r="G39" i="1"/>
  <c r="I39" i="1"/>
  <c r="E37" i="1"/>
  <c r="F37" i="1"/>
  <c r="E35" i="1"/>
  <c r="F35" i="1"/>
  <c r="G35" i="1"/>
  <c r="I35" i="1"/>
  <c r="E33" i="1"/>
  <c r="F33" i="1"/>
  <c r="G33" i="1"/>
  <c r="I33" i="1"/>
  <c r="E31" i="1"/>
  <c r="F31" i="1"/>
  <c r="G31" i="1"/>
  <c r="I31" i="1"/>
  <c r="E29" i="1"/>
  <c r="F29" i="1"/>
  <c r="E49" i="1"/>
  <c r="F49" i="1"/>
  <c r="G49" i="1"/>
  <c r="I49" i="1"/>
  <c r="E50" i="1"/>
  <c r="F50" i="1"/>
  <c r="G50" i="1"/>
  <c r="I50" i="1"/>
  <c r="E46" i="1"/>
  <c r="F46" i="1"/>
  <c r="G46" i="1"/>
  <c r="I46" i="1"/>
  <c r="E44" i="1"/>
  <c r="F44" i="1"/>
  <c r="E54" i="1"/>
  <c r="F54" i="1"/>
  <c r="G54" i="1"/>
  <c r="K54" i="1"/>
  <c r="E78" i="1"/>
  <c r="F78" i="1"/>
  <c r="G78" i="1"/>
  <c r="J78" i="1"/>
  <c r="E66" i="1"/>
  <c r="F66" i="1"/>
  <c r="G66" i="1"/>
  <c r="J66" i="1"/>
  <c r="E57" i="1"/>
  <c r="F57" i="1"/>
  <c r="E82" i="1"/>
  <c r="F82" i="1"/>
  <c r="G82" i="1"/>
  <c r="K82" i="1"/>
  <c r="I51" i="1"/>
  <c r="E45" i="2"/>
  <c r="E39" i="2"/>
  <c r="E61" i="2"/>
  <c r="E27" i="2"/>
  <c r="E26" i="2"/>
  <c r="E24" i="2"/>
  <c r="E23" i="2"/>
  <c r="E70" i="2"/>
  <c r="E41" i="2"/>
  <c r="E34" i="2"/>
  <c r="E21" i="2"/>
  <c r="E68" i="2"/>
  <c r="E20" i="2"/>
  <c r="E71" i="2"/>
  <c r="E28" i="2"/>
  <c r="E16" i="2"/>
  <c r="E58" i="2"/>
  <c r="E15" i="2"/>
  <c r="E64" i="2"/>
  <c r="E13" i="2"/>
  <c r="E12" i="2"/>
  <c r="E52" i="2"/>
  <c r="E65" i="2"/>
  <c r="E50" i="2"/>
  <c r="E36" i="2"/>
  <c r="E63" i="2"/>
  <c r="E22" i="2"/>
  <c r="E60" i="2"/>
  <c r="E59" i="2"/>
  <c r="E25" i="2"/>
  <c r="E44" i="2"/>
  <c r="E56" i="2"/>
  <c r="E42" i="2"/>
  <c r="E14" i="2"/>
  <c r="E54" i="2"/>
  <c r="E53" i="2"/>
  <c r="E31" i="2"/>
  <c r="E40" i="2"/>
  <c r="E69" i="2"/>
  <c r="E55" i="2"/>
  <c r="E47" i="2"/>
  <c r="E43" i="2"/>
  <c r="E48" i="2"/>
  <c r="E32" i="2"/>
  <c r="E38" i="2"/>
  <c r="E51" i="2"/>
  <c r="C12" i="1"/>
  <c r="C11" i="1"/>
  <c r="O86" i="1" l="1"/>
  <c r="O85" i="1"/>
  <c r="O79" i="1"/>
  <c r="O70" i="1"/>
  <c r="O83" i="1"/>
  <c r="O75" i="1"/>
  <c r="O57" i="1"/>
  <c r="O56" i="1"/>
  <c r="O55" i="1"/>
  <c r="C15" i="1"/>
  <c r="O66" i="1"/>
  <c r="O58" i="1"/>
  <c r="O51" i="1"/>
  <c r="O74" i="1"/>
  <c r="O67" i="1"/>
  <c r="O77" i="1"/>
  <c r="O64" i="1"/>
  <c r="O73" i="1"/>
  <c r="O72" i="1"/>
  <c r="O65" i="1"/>
  <c r="O82" i="1"/>
  <c r="O68" i="1"/>
  <c r="O62" i="1"/>
  <c r="O53" i="1"/>
  <c r="O59" i="1"/>
  <c r="O80" i="1"/>
  <c r="O69" i="1"/>
  <c r="O84" i="1"/>
  <c r="O76" i="1"/>
  <c r="O81" i="1"/>
  <c r="O71" i="1"/>
  <c r="O54" i="1"/>
  <c r="O78" i="1"/>
  <c r="O50" i="1"/>
  <c r="O63" i="1"/>
  <c r="O60" i="1"/>
  <c r="O52" i="1"/>
  <c r="O6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<sst xmlns="http://schemas.openxmlformats.org/spreadsheetml/2006/main" count="689" uniqueCount="316">
  <si>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</si>
  <si>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</si>
  <si>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</si>
  <si>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</si>
  <si>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</si>
  <si>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</si>
  <si>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</si>
  <si>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</si>
  <si>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</si>
  <si>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</si>
  <si>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</si>
  <si>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</si>
  <si>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</si>
  <si>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</si>
  <si>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</si>
  <si>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</si>
  <si>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</si>
  <si>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</si>
  <si>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</si>
  <si>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</si>
  <si>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</si>
  <si>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</si>
  <si>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</si>
  <si>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</si>
  <si>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</si>
  <si>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</si>
  <si>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</si>
  <si>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</si>
  <si>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</si>
  <si>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</si>
  <si>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Bull.50</t>
  </si>
  <si>
    <t>B</t>
  </si>
  <si>
    <t>BBSAG Bull.111</t>
  </si>
  <si>
    <t>II</t>
  </si>
  <si>
    <t>IBVS 5263</t>
  </si>
  <si>
    <t>I</t>
  </si>
  <si>
    <t>IBVS 5287</t>
  </si>
  <si>
    <t>IBVS 5583</t>
  </si>
  <si>
    <t>IBVS 5502</t>
  </si>
  <si>
    <t>IBVS 5643</t>
  </si>
  <si>
    <t>IBVS 5657</t>
  </si>
  <si>
    <t>IBVS 5676</t>
  </si>
  <si>
    <t>IBVS 5694</t>
  </si>
  <si>
    <t>EW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</si>
  <si>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</si>
  <si>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</si>
  <si>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</si>
  <si>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</si>
  <si>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</si>
  <si>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</si>
  <si>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</si>
  <si>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OEJV 0074</t>
  </si>
  <si>
    <t>OEJV 0107</t>
  </si>
  <si>
    <t>IBVS 5920</t>
  </si>
  <si>
    <t>Add cycle</t>
  </si>
  <si>
    <t>Old Cycle</t>
  </si>
  <si>
    <t>IBVS 5960</t>
  </si>
  <si>
    <t>IBVS 5802</t>
  </si>
  <si>
    <t>IBVS 6042</t>
  </si>
  <si>
    <t>OEJV 0160</t>
  </si>
  <si>
    <t>AL Cas / GSC 4315-0814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</si>
  <si>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</si>
  <si>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</si>
  <si>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</si>
  <si>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</si>
  <si>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</si>
  <si>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</si>
  <si>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</si>
  <si>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</si>
  <si>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</si>
  <si>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</si>
  <si>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</si>
  <si>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</si>
  <si>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</si>
  <si>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2425301.533 </t>
  </si>
  <si>
    <t> 25.02.1928 00:47 </t>
  </si>
  <si>
    <t> 6.232 </t>
  </si>
  <si>
    <t>P </t>
  </si>
  <si>
    <t> G.Richter </t>
  </si>
  <si>
    <t> VSS 4.511 </t>
  </si>
  <si>
    <t>2425303.555 </t>
  </si>
  <si>
    <t> 27.02.1928 01:19 </t>
  </si>
  <si>
    <t> 6.251 </t>
  </si>
  <si>
    <t>2425374.381 </t>
  </si>
  <si>
    <t> 07.05.1928 21:08 </t>
  </si>
  <si>
    <t> 6.249 </t>
  </si>
  <si>
    <t>2425681.495 </t>
  </si>
  <si>
    <t> 10.03.1929 23:52 </t>
  </si>
  <si>
    <t> 6.272 </t>
  </si>
  <si>
    <t>2425687.516 </t>
  </si>
  <si>
    <t> 17.03.1929 00:23 </t>
  </si>
  <si>
    <t> 6.286 </t>
  </si>
  <si>
    <t>2425712.497 </t>
  </si>
  <si>
    <t> 10.04.1929 23:55 </t>
  </si>
  <si>
    <t> 6.239 </t>
  </si>
  <si>
    <t>2426747.663 </t>
  </si>
  <si>
    <t> 10.02.1932 03:54 </t>
  </si>
  <si>
    <t> 6.256 </t>
  </si>
  <si>
    <t>2426767.453 </t>
  </si>
  <si>
    <t> 29.02.1932 22:52 </t>
  </si>
  <si>
    <t> 6.274 </t>
  </si>
  <si>
    <t>2426771.443 </t>
  </si>
  <si>
    <t> 04.03.1932 22:37 </t>
  </si>
  <si>
    <t> 6.259 </t>
  </si>
  <si>
    <t>2428373.454 </t>
  </si>
  <si>
    <t> 23.07.1936 22:53 </t>
  </si>
  <si>
    <t> 5.741 </t>
  </si>
  <si>
    <t>2428542.688 </t>
  </si>
  <si>
    <t> 09.01.1937 04:30 </t>
  </si>
  <si>
    <t> 5.787 </t>
  </si>
  <si>
    <t>2428626.520 </t>
  </si>
  <si>
    <t> 03.04.1937 00:28 </t>
  </si>
  <si>
    <t> 5.776 </t>
  </si>
  <si>
    <t>2429216.420 </t>
  </si>
  <si>
    <t> 13.11.1938 22:04 </t>
  </si>
  <si>
    <t> 5.771 </t>
  </si>
  <si>
    <t>2429231.435 </t>
  </si>
  <si>
    <t> 28.11.1938 22:26 </t>
  </si>
  <si>
    <t> 5.769 </t>
  </si>
  <si>
    <t>2432173.416 </t>
  </si>
  <si>
    <t> 18.12.1946 21:59 </t>
  </si>
  <si>
    <t> 4.732 </t>
  </si>
  <si>
    <t>2433023.396 </t>
  </si>
  <si>
    <t> 16.04.1949 21:30 </t>
  </si>
  <si>
    <t> 4.769 </t>
  </si>
  <si>
    <t>2433330.497 </t>
  </si>
  <si>
    <t> 17.02.1950 23:55 </t>
  </si>
  <si>
    <t> 4.779 </t>
  </si>
  <si>
    <t>2436686.476 </t>
  </si>
  <si>
    <t> 27.04.1959 23:25 </t>
  </si>
  <si>
    <t> 3.279 </t>
  </si>
  <si>
    <t>V </t>
  </si>
  <si>
    <t>2436700.477 </t>
  </si>
  <si>
    <t> 11.05.1959 23:26 </t>
  </si>
  <si>
    <t> 3.265 </t>
  </si>
  <si>
    <t>2436895.448 </t>
  </si>
  <si>
    <t> 22.11.1959 22:45 </t>
  </si>
  <si>
    <t> 3.519 </t>
  </si>
  <si>
    <t>2436896.442 </t>
  </si>
  <si>
    <t> 23.11.1959 22:36 </t>
  </si>
  <si>
    <t> 3.512 </t>
  </si>
  <si>
    <t>2436899.204 </t>
  </si>
  <si>
    <t> 26.11.1959 16:53 </t>
  </si>
  <si>
    <t> 3.271 </t>
  </si>
  <si>
    <t>2436904.450 </t>
  </si>
  <si>
    <t> 01.12.1959 22:48 </t>
  </si>
  <si>
    <t> 3.511 </t>
  </si>
  <si>
    <t>2444486.370 </t>
  </si>
  <si>
    <t> 03.09.1980 20:52 </t>
  </si>
  <si>
    <t> 0.008 </t>
  </si>
  <si>
    <t> R.Diethelm </t>
  </si>
  <si>
    <t> BBS 50 </t>
  </si>
  <si>
    <t>2444489.372 </t>
  </si>
  <si>
    <t> 06.09.1980 20:55 </t>
  </si>
  <si>
    <t> 0.007 </t>
  </si>
  <si>
    <t>2444490.366 </t>
  </si>
  <si>
    <t> 07.09.1980 20:47 </t>
  </si>
  <si>
    <t> 0.000 </t>
  </si>
  <si>
    <t>2444498.364 </t>
  </si>
  <si>
    <t> 15.09.1980 20:44 </t>
  </si>
  <si>
    <t> -0.011 </t>
  </si>
  <si>
    <t>2447727.453 </t>
  </si>
  <si>
    <t> 19.07.1989 22:52 </t>
  </si>
  <si>
    <t> -4.513 </t>
  </si>
  <si>
    <t> Moschner&amp;Kleikamp </t>
  </si>
  <si>
    <t>BAVM 56 </t>
  </si>
  <si>
    <t>2450053.283 </t>
  </si>
  <si>
    <t> 01.12.1995 18:47 </t>
  </si>
  <si>
    <t> -7.769 </t>
  </si>
  <si>
    <t>E </t>
  </si>
  <si>
    <t>?</t>
  </si>
  <si>
    <t> BBS 111 </t>
  </si>
  <si>
    <t>2451165.2695 </t>
  </si>
  <si>
    <t> 17.12.1998 18:28 </t>
  </si>
  <si>
    <t> -7.7671 </t>
  </si>
  <si>
    <t> E.Blättler </t>
  </si>
  <si>
    <t> BBS 119 </t>
  </si>
  <si>
    <t>2451177.2816 </t>
  </si>
  <si>
    <t> 29.12.1998 18:45 </t>
  </si>
  <si>
    <t> -7.7683 </t>
  </si>
  <si>
    <t>2451433.5660 </t>
  </si>
  <si>
    <t> 12.09.1999 01:35 </t>
  </si>
  <si>
    <t> -7.7685 </t>
  </si>
  <si>
    <t> J.Safar </t>
  </si>
  <si>
    <t>IBVS 5263 </t>
  </si>
  <si>
    <t>2451771.4436 </t>
  </si>
  <si>
    <t> 14.08.2000 22:38 </t>
  </si>
  <si>
    <t> -7.7661 </t>
  </si>
  <si>
    <t> M.Zejda </t>
  </si>
  <si>
    <t>IBVS 5287 </t>
  </si>
  <si>
    <t>2451772.4435 </t>
  </si>
  <si>
    <t> 15.08.2000 22:38 </t>
  </si>
  <si>
    <t> -7.7673 </t>
  </si>
  <si>
    <t>2451834.5131 </t>
  </si>
  <si>
    <t> 17.10.2000 00:18 </t>
  </si>
  <si>
    <t> -7.7667 </t>
  </si>
  <si>
    <t>o</t>
  </si>
  <si>
    <t> D.Husar </t>
  </si>
  <si>
    <t>BAVM 172 </t>
  </si>
  <si>
    <t>2451835.5135 </t>
  </si>
  <si>
    <t> 18.10.2000 00:19 </t>
  </si>
  <si>
    <t> -7.7674 </t>
  </si>
  <si>
    <t>2452041.490 </t>
  </si>
  <si>
    <t> 11.05.2001 23:45 </t>
  </si>
  <si>
    <t> -7.770 </t>
  </si>
  <si>
    <t> BBS 125 </t>
  </si>
  <si>
    <t>2452065.5218 </t>
  </si>
  <si>
    <t> 05.06.2001 00:31 </t>
  </si>
  <si>
    <t> -7.7645 </t>
  </si>
  <si>
    <t>2452151.36627 </t>
  </si>
  <si>
    <t> 29.08.2001 20:47 </t>
  </si>
  <si>
    <t> -7.76532 </t>
  </si>
  <si>
    <t>C </t>
  </si>
  <si>
    <t> J.Šafár </t>
  </si>
  <si>
    <t>OEJV 0074 </t>
  </si>
  <si>
    <t>2452274.5048 </t>
  </si>
  <si>
    <t> 31.12.2001 00:06 </t>
  </si>
  <si>
    <t> -7.7635 </t>
  </si>
  <si>
    <t>IBVS 5583 </t>
  </si>
  <si>
    <t>2452944.2483 </t>
  </si>
  <si>
    <t> 31.10.2003 17:57 </t>
  </si>
  <si>
    <t> -7.7637 </t>
  </si>
  <si>
    <t> C.-H.Kim et al. </t>
  </si>
  <si>
    <t>IBVS 5694 </t>
  </si>
  <si>
    <t>2452950.2548 </t>
  </si>
  <si>
    <t> 06.11.2003 18:06 </t>
  </si>
  <si>
    <t> -7.7639 </t>
  </si>
  <si>
    <t>2452966.775 </t>
  </si>
  <si>
    <t> 23.11.2003 06:36 </t>
  </si>
  <si>
    <t> -7.762 </t>
  </si>
  <si>
    <t> S.Dvorak </t>
  </si>
  <si>
    <t>IBVS 5502 </t>
  </si>
  <si>
    <t>2453252.5922 </t>
  </si>
  <si>
    <t> 04.09.2004 02:12 </t>
  </si>
  <si>
    <t> -7.7622 </t>
  </si>
  <si>
    <t> Moschner &amp; Frank </t>
  </si>
  <si>
    <t>BAVM 173 </t>
  </si>
  <si>
    <t>2453334.1833 </t>
  </si>
  <si>
    <t> 24.11.2004 16:23 </t>
  </si>
  <si>
    <t> -7.7617 </t>
  </si>
  <si>
    <t>2453335.4349 </t>
  </si>
  <si>
    <t> 25.11.2004 22:26 </t>
  </si>
  <si>
    <t> -7.7615 </t>
  </si>
  <si>
    <t> L.Kotková &amp; M.Wolf </t>
  </si>
  <si>
    <t>IBVS 5676 </t>
  </si>
  <si>
    <t>2453347.1970 </t>
  </si>
  <si>
    <t> 07.12.2004 16:43 </t>
  </si>
  <si>
    <t> -7.7625 </t>
  </si>
  <si>
    <t>2453663.0499 </t>
  </si>
  <si>
    <t> 19.10.2005 13:11 </t>
  </si>
  <si>
    <t> -7.7603 </t>
  </si>
  <si>
    <t>2453667.0542 </t>
  </si>
  <si>
    <t> 23.10.2005 13:18 </t>
  </si>
  <si>
    <t> -7.7604 </t>
  </si>
  <si>
    <t>2453670.0583 </t>
  </si>
  <si>
    <t> 26.10.2005 13:23 </t>
  </si>
  <si>
    <t> -7.7597 </t>
  </si>
  <si>
    <t>2453749.3951 </t>
  </si>
  <si>
    <t> 13.01.2006 21:28 </t>
  </si>
  <si>
    <t> -7.7610 </t>
  </si>
  <si>
    <t>-I</t>
  </si>
  <si>
    <t> M.&amp; C.Rätz </t>
  </si>
  <si>
    <t>BAVM 186 </t>
  </si>
  <si>
    <t>2454753.5144 </t>
  </si>
  <si>
    <t> 14.10.2008 00:20 </t>
  </si>
  <si>
    <t>20519</t>
  </si>
  <si>
    <t> -7.7567 </t>
  </si>
  <si>
    <t>R</t>
  </si>
  <si>
    <t> T.Kalisch </t>
  </si>
  <si>
    <t>OEJV 0107 </t>
  </si>
  <si>
    <t>2454798.3155 </t>
  </si>
  <si>
    <t> 27.11.2008 19:34 </t>
  </si>
  <si>
    <t>20608.5</t>
  </si>
  <si>
    <t> -7.7553 </t>
  </si>
  <si>
    <t> U.Schmidt </t>
  </si>
  <si>
    <t>BAVM 203 </t>
  </si>
  <si>
    <t>2454798.5712 </t>
  </si>
  <si>
    <t> 28.11.2008 01:42 </t>
  </si>
  <si>
    <t>20609</t>
  </si>
  <si>
    <t> -7.7499 </t>
  </si>
  <si>
    <t>2455100.9053 </t>
  </si>
  <si>
    <t> 26.09.2009 09:43 </t>
  </si>
  <si>
    <t>21213</t>
  </si>
  <si>
    <t> -7.7515 </t>
  </si>
  <si>
    <t>IBVS 5920 </t>
  </si>
  <si>
    <t>2455473.3184 </t>
  </si>
  <si>
    <t> 03.10.2010 19:38 </t>
  </si>
  <si>
    <t>21957</t>
  </si>
  <si>
    <t> -7.7520 </t>
  </si>
  <si>
    <t> F.Agerer </t>
  </si>
  <si>
    <t>BAVM 215 </t>
  </si>
  <si>
    <t>2455473.5682 </t>
  </si>
  <si>
    <t> 04.10.2010 01:38 </t>
  </si>
  <si>
    <t>21957.5</t>
  </si>
  <si>
    <t> -7.7524 </t>
  </si>
  <si>
    <t>2455532.6322 </t>
  </si>
  <si>
    <t> 02.12.2010 03:10 </t>
  </si>
  <si>
    <t>22075.5</t>
  </si>
  <si>
    <t> -7.7540 </t>
  </si>
  <si>
    <t>IBVS 5960 </t>
  </si>
  <si>
    <t>2455804.4364 </t>
  </si>
  <si>
    <t> 30.08.2011 22:28 </t>
  </si>
  <si>
    <t>22618.5</t>
  </si>
  <si>
    <t> -7.7516 </t>
  </si>
  <si>
    <t>BAVM 225 </t>
  </si>
  <si>
    <t>2456178.35219 </t>
  </si>
  <si>
    <t> 07.09.2012 20:27 </t>
  </si>
  <si>
    <t>23365.5</t>
  </si>
  <si>
    <t> -7.75106 </t>
  </si>
  <si>
    <t> J.Trnka </t>
  </si>
  <si>
    <t>OEJV 0160 </t>
  </si>
  <si>
    <t>2456203.8792 </t>
  </si>
  <si>
    <t> 03.10.2012 09:06 </t>
  </si>
  <si>
    <t>23416.5</t>
  </si>
  <si>
    <t>IBVS 6042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</si>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</sst>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5" fillId="0" borderId="0" xfId="42" applyNumberFormat="1" applyFont="1" applyAlignment="1">
      <alignment horizontal="left" wrapText="1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Cas - O-C Diagr.</a:t>
            </a:r>
          </a:p>
        </c:rich>
      </c:tx>
      <c:layout>
        <c:manualLayout>
          <c:xMode val="edge"/>
          <c:yMode val="edge"/>
          <c:x val="0.3668435889958199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769252958613219"/>
          <c:w val="0.7954158320516286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E-477F-A607-55A40EC0D9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-2.5256950000766665E-2</c:v>
                </c:pt>
                <c:pt idx="1">
                  <c:v>-5.4802699996798765E-3</c:v>
                </c:pt>
                <c:pt idx="2">
                  <c:v>-8.1302149992552586E-3</c:v>
                </c:pt>
                <c:pt idx="3">
                  <c:v>1.4868079997540917E-2</c:v>
                </c:pt>
                <c:pt idx="4">
                  <c:v>2.9198119998909533E-2</c:v>
                </c:pt>
                <c:pt idx="5">
                  <c:v>-1.7593380001926562E-2</c:v>
                </c:pt>
                <c:pt idx="6">
                  <c:v>-1.0498199990252033E-3</c:v>
                </c:pt>
                <c:pt idx="7">
                  <c:v>1.6994895002426347E-2</c:v>
                </c:pt>
                <c:pt idx="8">
                  <c:v>2.5482549972366542E-3</c:v>
                </c:pt>
                <c:pt idx="9">
                  <c:v>-1.5385659997264156E-2</c:v>
                </c:pt>
                <c:pt idx="10">
                  <c:v>3.0743799998163013E-2</c:v>
                </c:pt>
                <c:pt idx="11">
                  <c:v>1.9642274997750064E-2</c:v>
                </c:pt>
                <c:pt idx="12">
                  <c:v>1.4596619999792892E-2</c:v>
                </c:pt>
                <c:pt idx="13">
                  <c:v>1.2921720001031645E-2</c:v>
                </c:pt>
                <c:pt idx="14">
                  <c:v>-2.2969105000811396E-2</c:v>
                </c:pt>
                <c:pt idx="15">
                  <c:v>1.3231554999947548E-2</c:v>
                </c:pt>
                <c:pt idx="16">
                  <c:v>2.3229850005009212E-2</c:v>
                </c:pt>
                <c:pt idx="17">
                  <c:v>2.5667615002021194E-2</c:v>
                </c:pt>
                <c:pt idx="18">
                  <c:v>1.1104375000286382E-2</c:v>
                </c:pt>
                <c:pt idx="19">
                  <c:v>1.5608589994371869E-2</c:v>
                </c:pt>
                <c:pt idx="20">
                  <c:v>8.496930000546854E-3</c:v>
                </c:pt>
                <c:pt idx="21">
                  <c:v>1.7439864997868426E-2</c:v>
                </c:pt>
                <c:pt idx="22">
                  <c:v>7.6036499958718196E-3</c:v>
                </c:pt>
                <c:pt idx="23">
                  <c:v>8.4466400003293529E-3</c:v>
                </c:pt>
                <c:pt idx="24">
                  <c:v>7.1116600011009723E-3</c:v>
                </c:pt>
                <c:pt idx="25">
                  <c:v>0</c:v>
                </c:pt>
                <c:pt idx="26">
                  <c:v>0</c:v>
                </c:pt>
                <c:pt idx="27">
                  <c:v>-1.0893279999436345E-2</c:v>
                </c:pt>
                <c:pt idx="28">
                  <c:v>-7.5526100044953637E-3</c:v>
                </c:pt>
                <c:pt idx="29">
                  <c:v>-1.0216704999038484E-2</c:v>
                </c:pt>
                <c:pt idx="30">
                  <c:v>-1.0216704999038484E-2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4E-477F-A607-55A40EC0D9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-8.4930500015616417E-3</c:v>
                </c:pt>
                <c:pt idx="32">
                  <c:v>-9.7329700001864694E-3</c:v>
                </c:pt>
                <c:pt idx="36">
                  <c:v>-8.0377600097563118E-3</c:v>
                </c:pt>
                <c:pt idx="37">
                  <c:v>-8.7494199979119003E-3</c:v>
                </c:pt>
                <c:pt idx="38">
                  <c:v>-1.0973465003189631E-2</c:v>
                </c:pt>
                <c:pt idx="39">
                  <c:v>-5.853305003256537E-3</c:v>
                </c:pt>
                <c:pt idx="45">
                  <c:v>-3.604149998864159E-3</c:v>
                </c:pt>
                <c:pt idx="52">
                  <c:v>-2.3654250035178848E-3</c:v>
                </c:pt>
                <c:pt idx="57">
                  <c:v>6.6560549967107363E-3</c:v>
                </c:pt>
                <c:pt idx="58">
                  <c:v>6.178139999974519E-3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4E-477F-A607-55A40EC0D9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3">
                  <c:v>-9.9179300013929605E-3</c:v>
                </c:pt>
                <c:pt idx="34">
                  <c:v>-7.5031800006399862E-3</c:v>
                </c:pt>
                <c:pt idx="35">
                  <c:v>-8.7148399979923852E-3</c:v>
                </c:pt>
                <c:pt idx="40">
                  <c:v>-6.7081500019412488E-3</c:v>
                </c:pt>
                <c:pt idx="41">
                  <c:v>-4.9123299977509305E-3</c:v>
                </c:pt>
                <c:pt idx="42">
                  <c:v>-5.1128700069966726E-3</c:v>
                </c:pt>
                <c:pt idx="43">
                  <c:v>-5.2828300031251274E-3</c:v>
                </c:pt>
                <c:pt idx="44">
                  <c:v>-3.4252199984621257E-3</c:v>
                </c:pt>
                <c:pt idx="46">
                  <c:v>-3.1044400020618923E-3</c:v>
                </c:pt>
                <c:pt idx="47">
                  <c:v>-2.8940150004928E-3</c:v>
                </c:pt>
                <c:pt idx="48">
                  <c:v>-3.8560200046049431E-3</c:v>
                </c:pt>
                <c:pt idx="49">
                  <c:v>-1.684750008280389E-3</c:v>
                </c:pt>
                <c:pt idx="50">
                  <c:v>-1.8313900072826073E-3</c:v>
                </c:pt>
                <c:pt idx="51">
                  <c:v>-1.0663700013537891E-3</c:v>
                </c:pt>
                <c:pt idx="53">
                  <c:v>1.9395949930185452E-3</c:v>
                </c:pt>
                <c:pt idx="54">
                  <c:v>3.2928099972195923E-3</c:v>
                </c:pt>
                <c:pt idx="55">
                  <c:v>8.7148949969559908E-3</c:v>
                </c:pt>
                <c:pt idx="56">
                  <c:v>7.0935749972704798E-3</c:v>
                </c:pt>
                <c:pt idx="59">
                  <c:v>4.5901999983470887E-3</c:v>
                </c:pt>
                <c:pt idx="60">
                  <c:v>6.9745099972351454E-3</c:v>
                </c:pt>
                <c:pt idx="61">
                  <c:v>7.5594999943859875E-3</c:v>
                </c:pt>
                <c:pt idx="62">
                  <c:v>6.2221699990914203E-3</c:v>
                </c:pt>
                <c:pt idx="63">
                  <c:v>8.4214099988457747E-3</c:v>
                </c:pt>
                <c:pt idx="64">
                  <c:v>1.2331964993791189E-2</c:v>
                </c:pt>
                <c:pt idx="65">
                  <c:v>9.9540500013972633E-3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4E-477F-A607-55A40EC0D9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4E-477F-A607-55A40EC0D9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4E-477F-A607-55A40EC0D9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4E-477F-A607-55A40EC0D9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9">
                  <c:v>-1.2338786752019392E-2</c:v>
                </c:pt>
                <c:pt idx="30">
                  <c:v>-1.2338786752019392E-2</c:v>
                </c:pt>
                <c:pt idx="31">
                  <c:v>-9.0242812392626083E-3</c:v>
                </c:pt>
                <c:pt idx="32">
                  <c:v>-8.988472942028234E-3</c:v>
                </c:pt>
                <c:pt idx="33">
                  <c:v>-8.2245626010282458E-3</c:v>
                </c:pt>
                <c:pt idx="34">
                  <c:v>-7.2174542413114655E-3</c:v>
                </c:pt>
                <c:pt idx="35">
                  <c:v>-7.2144702165419343E-3</c:v>
                </c:pt>
                <c:pt idx="36">
                  <c:v>-7.029460680830997E-3</c:v>
                </c:pt>
                <c:pt idx="37">
                  <c:v>-7.0264766560614658E-3</c:v>
                </c:pt>
                <c:pt idx="38">
                  <c:v>-6.4125135597304234E-3</c:v>
                </c:pt>
                <c:pt idx="39">
                  <c:v>-6.3408969652616713E-3</c:v>
                </c:pt>
                <c:pt idx="40">
                  <c:v>-6.0850168412743717E-3</c:v>
                </c:pt>
                <c:pt idx="41">
                  <c:v>-5.7179817946220353E-3</c:v>
                </c:pt>
                <c:pt idx="42">
                  <c:v>-3.7216692238056584E-3</c:v>
                </c:pt>
                <c:pt idx="43">
                  <c:v>-3.7037650751884713E-3</c:v>
                </c:pt>
                <c:pt idx="44">
                  <c:v>-3.6545286664912066E-3</c:v>
                </c:pt>
                <c:pt idx="45">
                  <c:v>-2.8025895947900482E-3</c:v>
                </c:pt>
                <c:pt idx="46">
                  <c:v>-2.5593915760732527E-3</c:v>
                </c:pt>
                <c:pt idx="47">
                  <c:v>-2.5556615451113388E-3</c:v>
                </c:pt>
                <c:pt idx="48">
                  <c:v>-2.5205992540693473E-3</c:v>
                </c:pt>
                <c:pt idx="49">
                  <c:v>-1.5791394392822532E-3</c:v>
                </c:pt>
                <c:pt idx="50">
                  <c:v>-1.5672033402041284E-3</c:v>
                </c:pt>
                <c:pt idx="51">
                  <c:v>-1.5582512658955348E-3</c:v>
                </c:pt>
                <c:pt idx="52">
                  <c:v>-1.321767302910188E-3</c:v>
                </c:pt>
                <c:pt idx="53">
                  <c:v>1.67120954092961E-3</c:v>
                </c:pt>
                <c:pt idx="54">
                  <c:v>1.8047446493661308E-3</c:v>
                </c:pt>
                <c:pt idx="55">
                  <c:v>1.8054906555585136E-3</c:v>
                </c:pt>
                <c:pt idx="56">
                  <c:v>2.7066661359569401E-3</c:v>
                </c:pt>
                <c:pt idx="57">
                  <c:v>3.816723350222543E-3</c:v>
                </c:pt>
                <c:pt idx="58">
                  <c:v>3.8174693564149258E-3</c:v>
                </c:pt>
                <c:pt idx="59">
                  <c:v>3.993526817817273E-3</c:v>
                </c:pt>
                <c:pt idx="60">
                  <c:v>4.8036895427449912E-3</c:v>
                </c:pt>
                <c:pt idx="61">
                  <c:v>5.9182227941648978E-3</c:v>
                </c:pt>
                <c:pt idx="62">
                  <c:v>5.9943154257879432E-3</c:v>
                </c:pt>
                <c:pt idx="63">
                  <c:v>7.1461489868269897E-3</c:v>
                </c:pt>
                <c:pt idx="64">
                  <c:v>1.5787138713196969E-2</c:v>
                </c:pt>
                <c:pt idx="65">
                  <c:v>1.5787884719389352E-2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4E-477F-A607-55A40EC0D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967328"/>
        <c:axId val="1"/>
      </c:scatterChart>
      <c:valAx>
        <c:axId val="81396732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74118050058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67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65821864859483"/>
          <c:y val="0.92000129214617399"/>
          <c:w val="0.737214700014350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Cas - O-C Diagr.</a:t>
            </a:r>
          </a:p>
        </c:rich>
      </c:tx>
      <c:layout>
        <c:manualLayout>
          <c:xMode val="edge"/>
          <c:yMode val="edge"/>
          <c:x val="0.3661975527706923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0858086262521"/>
          <c:y val="0.14723926380368099"/>
          <c:w val="0.7904936372944038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95-4343-90B9-CED7F45D30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4.5999999999999999E-3</c:v>
                  </c:pt>
                  <c:pt idx="65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-2.5256950000766665E-2</c:v>
                </c:pt>
                <c:pt idx="1">
                  <c:v>-5.4802699996798765E-3</c:v>
                </c:pt>
                <c:pt idx="2">
                  <c:v>-8.1302149992552586E-3</c:v>
                </c:pt>
                <c:pt idx="3">
                  <c:v>1.4868079997540917E-2</c:v>
                </c:pt>
                <c:pt idx="4">
                  <c:v>2.9198119998909533E-2</c:v>
                </c:pt>
                <c:pt idx="5">
                  <c:v>-1.7593380001926562E-2</c:v>
                </c:pt>
                <c:pt idx="6">
                  <c:v>-1.0498199990252033E-3</c:v>
                </c:pt>
                <c:pt idx="7">
                  <c:v>1.6994895002426347E-2</c:v>
                </c:pt>
                <c:pt idx="8">
                  <c:v>2.5482549972366542E-3</c:v>
                </c:pt>
                <c:pt idx="9">
                  <c:v>-1.5385659997264156E-2</c:v>
                </c:pt>
                <c:pt idx="10">
                  <c:v>3.0743799998163013E-2</c:v>
                </c:pt>
                <c:pt idx="11">
                  <c:v>1.9642274997750064E-2</c:v>
                </c:pt>
                <c:pt idx="12">
                  <c:v>1.4596619999792892E-2</c:v>
                </c:pt>
                <c:pt idx="13">
                  <c:v>1.2921720001031645E-2</c:v>
                </c:pt>
                <c:pt idx="14">
                  <c:v>-2.2969105000811396E-2</c:v>
                </c:pt>
                <c:pt idx="15">
                  <c:v>1.3231554999947548E-2</c:v>
                </c:pt>
                <c:pt idx="16">
                  <c:v>2.3229850005009212E-2</c:v>
                </c:pt>
                <c:pt idx="17">
                  <c:v>2.5667615002021194E-2</c:v>
                </c:pt>
                <c:pt idx="18">
                  <c:v>1.1104375000286382E-2</c:v>
                </c:pt>
                <c:pt idx="19">
                  <c:v>1.5608589994371869E-2</c:v>
                </c:pt>
                <c:pt idx="20">
                  <c:v>8.496930000546854E-3</c:v>
                </c:pt>
                <c:pt idx="21">
                  <c:v>1.7439864997868426E-2</c:v>
                </c:pt>
                <c:pt idx="22">
                  <c:v>7.6036499958718196E-3</c:v>
                </c:pt>
                <c:pt idx="23">
                  <c:v>8.4466400003293529E-3</c:v>
                </c:pt>
                <c:pt idx="24">
                  <c:v>7.1116600011009723E-3</c:v>
                </c:pt>
                <c:pt idx="25">
                  <c:v>0</c:v>
                </c:pt>
                <c:pt idx="26">
                  <c:v>0</c:v>
                </c:pt>
                <c:pt idx="27">
                  <c:v>-1.0893279999436345E-2</c:v>
                </c:pt>
                <c:pt idx="28">
                  <c:v>-7.5526100044953637E-3</c:v>
                </c:pt>
                <c:pt idx="29">
                  <c:v>-1.0216704999038484E-2</c:v>
                </c:pt>
                <c:pt idx="30">
                  <c:v>-1.0216704999038484E-2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95-4343-90B9-CED7F45D30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-8.4930500015616417E-3</c:v>
                </c:pt>
                <c:pt idx="32">
                  <c:v>-9.7329700001864694E-3</c:v>
                </c:pt>
                <c:pt idx="36">
                  <c:v>-8.0377600097563118E-3</c:v>
                </c:pt>
                <c:pt idx="37">
                  <c:v>-8.7494199979119003E-3</c:v>
                </c:pt>
                <c:pt idx="38">
                  <c:v>-1.0973465003189631E-2</c:v>
                </c:pt>
                <c:pt idx="39">
                  <c:v>-5.853305003256537E-3</c:v>
                </c:pt>
                <c:pt idx="45">
                  <c:v>-3.604149998864159E-3</c:v>
                </c:pt>
                <c:pt idx="52">
                  <c:v>-2.3654250035178848E-3</c:v>
                </c:pt>
                <c:pt idx="57">
                  <c:v>6.6560549967107363E-3</c:v>
                </c:pt>
                <c:pt idx="58">
                  <c:v>6.178139999974519E-3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95-4343-90B9-CED7F45D30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3">
                  <c:v>-9.9179300013929605E-3</c:v>
                </c:pt>
                <c:pt idx="34">
                  <c:v>-7.5031800006399862E-3</c:v>
                </c:pt>
                <c:pt idx="35">
                  <c:v>-8.7148399979923852E-3</c:v>
                </c:pt>
                <c:pt idx="40">
                  <c:v>-6.7081500019412488E-3</c:v>
                </c:pt>
                <c:pt idx="41">
                  <c:v>-4.9123299977509305E-3</c:v>
                </c:pt>
                <c:pt idx="42">
                  <c:v>-5.1128700069966726E-3</c:v>
                </c:pt>
                <c:pt idx="43">
                  <c:v>-5.2828300031251274E-3</c:v>
                </c:pt>
                <c:pt idx="44">
                  <c:v>-3.4252199984621257E-3</c:v>
                </c:pt>
                <c:pt idx="46">
                  <c:v>-3.1044400020618923E-3</c:v>
                </c:pt>
                <c:pt idx="47">
                  <c:v>-2.8940150004928E-3</c:v>
                </c:pt>
                <c:pt idx="48">
                  <c:v>-3.8560200046049431E-3</c:v>
                </c:pt>
                <c:pt idx="49">
                  <c:v>-1.684750008280389E-3</c:v>
                </c:pt>
                <c:pt idx="50">
                  <c:v>-1.8313900072826073E-3</c:v>
                </c:pt>
                <c:pt idx="51">
                  <c:v>-1.0663700013537891E-3</c:v>
                </c:pt>
                <c:pt idx="53">
                  <c:v>1.9395949930185452E-3</c:v>
                </c:pt>
                <c:pt idx="54">
                  <c:v>3.2928099972195923E-3</c:v>
                </c:pt>
                <c:pt idx="55">
                  <c:v>8.7148949969559908E-3</c:v>
                </c:pt>
                <c:pt idx="56">
                  <c:v>7.0935749972704798E-3</c:v>
                </c:pt>
                <c:pt idx="59">
                  <c:v>4.5901999983470887E-3</c:v>
                </c:pt>
                <c:pt idx="60">
                  <c:v>6.9745099972351454E-3</c:v>
                </c:pt>
                <c:pt idx="61">
                  <c:v>7.5594999943859875E-3</c:v>
                </c:pt>
                <c:pt idx="62">
                  <c:v>6.2221699990914203E-3</c:v>
                </c:pt>
                <c:pt idx="63">
                  <c:v>8.4214099988457747E-3</c:v>
                </c:pt>
                <c:pt idx="64">
                  <c:v>1.2331964993791189E-2</c:v>
                </c:pt>
                <c:pt idx="65">
                  <c:v>9.9540500013972633E-3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95-4343-90B9-CED7F45D30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95-4343-90B9-CED7F45D30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95-4343-90B9-CED7F45D30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6.0000000000000001E-3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2.3999999999999998E-3</c:v>
                  </c:pt>
                  <c:pt idx="34">
                    <c:v>5.5999999999999999E-3</c:v>
                  </c:pt>
                  <c:pt idx="35">
                    <c:v>1.5E-3</c:v>
                  </c:pt>
                  <c:pt idx="36">
                    <c:v>1.5E-3</c:v>
                  </c:pt>
                  <c:pt idx="37">
                    <c:v>3.2000000000000002E-3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2.5000000000000001E-3</c:v>
                  </c:pt>
                  <c:pt idx="41">
                    <c:v>3.3E-3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1E-3</c:v>
                  </c:pt>
                  <c:pt idx="45">
                    <c:v>6.9999999999999999E-4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4.0000000000000002E-4</c:v>
                  </c:pt>
                  <c:pt idx="50">
                    <c:v>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5.9999999999999995E-4</c:v>
                  </c:pt>
                  <c:pt idx="57">
                    <c:v>1.9E-3</c:v>
                  </c:pt>
                  <c:pt idx="58">
                    <c:v>2.5000000000000001E-3</c:v>
                  </c:pt>
                  <c:pt idx="59">
                    <c:v>4.0000000000000002E-4</c:v>
                  </c:pt>
                  <c:pt idx="60">
                    <c:v>0</c:v>
                  </c:pt>
                  <c:pt idx="6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95-4343-90B9-CED7F45D30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-38335</c:v>
                </c:pt>
                <c:pt idx="1">
                  <c:v>-38331</c:v>
                </c:pt>
                <c:pt idx="2">
                  <c:v>-38189.5</c:v>
                </c:pt>
                <c:pt idx="3">
                  <c:v>-37576</c:v>
                </c:pt>
                <c:pt idx="4">
                  <c:v>-37564</c:v>
                </c:pt>
                <c:pt idx="5">
                  <c:v>-37514</c:v>
                </c:pt>
                <c:pt idx="6">
                  <c:v>-35446</c:v>
                </c:pt>
                <c:pt idx="7">
                  <c:v>-35406.5</c:v>
                </c:pt>
                <c:pt idx="8">
                  <c:v>-35398.5</c:v>
                </c:pt>
                <c:pt idx="9">
                  <c:v>-32198</c:v>
                </c:pt>
                <c:pt idx="10">
                  <c:v>-31860</c:v>
                </c:pt>
                <c:pt idx="11">
                  <c:v>-31692.5</c:v>
                </c:pt>
                <c:pt idx="12">
                  <c:v>-30514</c:v>
                </c:pt>
                <c:pt idx="13">
                  <c:v>-30484</c:v>
                </c:pt>
                <c:pt idx="14">
                  <c:v>-24606.5</c:v>
                </c:pt>
                <c:pt idx="15">
                  <c:v>-22908.5</c:v>
                </c:pt>
                <c:pt idx="16">
                  <c:v>-22295</c:v>
                </c:pt>
                <c:pt idx="17">
                  <c:v>-15590.5</c:v>
                </c:pt>
                <c:pt idx="18">
                  <c:v>-15562.5</c:v>
                </c:pt>
                <c:pt idx="19">
                  <c:v>-15173</c:v>
                </c:pt>
                <c:pt idx="20">
                  <c:v>-15171</c:v>
                </c:pt>
                <c:pt idx="21">
                  <c:v>-15165.5</c:v>
                </c:pt>
                <c:pt idx="22">
                  <c:v>-15155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6467</c:v>
                </c:pt>
                <c:pt idx="29">
                  <c:v>11113.5</c:v>
                </c:pt>
                <c:pt idx="30">
                  <c:v>11113.5</c:v>
                </c:pt>
                <c:pt idx="31">
                  <c:v>13335</c:v>
                </c:pt>
                <c:pt idx="32">
                  <c:v>13359</c:v>
                </c:pt>
                <c:pt idx="33">
                  <c:v>13871</c:v>
                </c:pt>
                <c:pt idx="34">
                  <c:v>14546</c:v>
                </c:pt>
                <c:pt idx="35">
                  <c:v>14548</c:v>
                </c:pt>
                <c:pt idx="36">
                  <c:v>14672</c:v>
                </c:pt>
                <c:pt idx="37">
                  <c:v>14674</c:v>
                </c:pt>
                <c:pt idx="38">
                  <c:v>15085.5</c:v>
                </c:pt>
                <c:pt idx="39">
                  <c:v>15133.5</c:v>
                </c:pt>
                <c:pt idx="40">
                  <c:v>15305</c:v>
                </c:pt>
                <c:pt idx="41">
                  <c:v>15551</c:v>
                </c:pt>
                <c:pt idx="42">
                  <c:v>16889</c:v>
                </c:pt>
                <c:pt idx="43">
                  <c:v>16901</c:v>
                </c:pt>
                <c:pt idx="44">
                  <c:v>16934</c:v>
                </c:pt>
                <c:pt idx="45">
                  <c:v>17505</c:v>
                </c:pt>
                <c:pt idx="46">
                  <c:v>17668</c:v>
                </c:pt>
                <c:pt idx="47">
                  <c:v>17670.5</c:v>
                </c:pt>
                <c:pt idx="48">
                  <c:v>17694</c:v>
                </c:pt>
                <c:pt idx="49">
                  <c:v>18325</c:v>
                </c:pt>
                <c:pt idx="50">
                  <c:v>18333</c:v>
                </c:pt>
                <c:pt idx="51">
                  <c:v>18339</c:v>
                </c:pt>
                <c:pt idx="52">
                  <c:v>18497.5</c:v>
                </c:pt>
                <c:pt idx="53">
                  <c:v>20503.5</c:v>
                </c:pt>
                <c:pt idx="54">
                  <c:v>20593</c:v>
                </c:pt>
                <c:pt idx="55">
                  <c:v>20593.5</c:v>
                </c:pt>
                <c:pt idx="56">
                  <c:v>21197.5</c:v>
                </c:pt>
                <c:pt idx="57">
                  <c:v>21941.5</c:v>
                </c:pt>
                <c:pt idx="58">
                  <c:v>21942</c:v>
                </c:pt>
                <c:pt idx="59">
                  <c:v>22060</c:v>
                </c:pt>
                <c:pt idx="60">
                  <c:v>22603</c:v>
                </c:pt>
                <c:pt idx="61">
                  <c:v>23350</c:v>
                </c:pt>
                <c:pt idx="62">
                  <c:v>23401</c:v>
                </c:pt>
                <c:pt idx="63">
                  <c:v>24173</c:v>
                </c:pt>
                <c:pt idx="64">
                  <c:v>29964.5</c:v>
                </c:pt>
                <c:pt idx="65">
                  <c:v>29965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9">
                  <c:v>-1.2338786752019392E-2</c:v>
                </c:pt>
                <c:pt idx="30">
                  <c:v>-1.2338786752019392E-2</c:v>
                </c:pt>
                <c:pt idx="31">
                  <c:v>-9.0242812392626083E-3</c:v>
                </c:pt>
                <c:pt idx="32">
                  <c:v>-8.988472942028234E-3</c:v>
                </c:pt>
                <c:pt idx="33">
                  <c:v>-8.2245626010282458E-3</c:v>
                </c:pt>
                <c:pt idx="34">
                  <c:v>-7.2174542413114655E-3</c:v>
                </c:pt>
                <c:pt idx="35">
                  <c:v>-7.2144702165419343E-3</c:v>
                </c:pt>
                <c:pt idx="36">
                  <c:v>-7.029460680830997E-3</c:v>
                </c:pt>
                <c:pt idx="37">
                  <c:v>-7.0264766560614658E-3</c:v>
                </c:pt>
                <c:pt idx="38">
                  <c:v>-6.4125135597304234E-3</c:v>
                </c:pt>
                <c:pt idx="39">
                  <c:v>-6.3408969652616713E-3</c:v>
                </c:pt>
                <c:pt idx="40">
                  <c:v>-6.0850168412743717E-3</c:v>
                </c:pt>
                <c:pt idx="41">
                  <c:v>-5.7179817946220353E-3</c:v>
                </c:pt>
                <c:pt idx="42">
                  <c:v>-3.7216692238056584E-3</c:v>
                </c:pt>
                <c:pt idx="43">
                  <c:v>-3.7037650751884713E-3</c:v>
                </c:pt>
                <c:pt idx="44">
                  <c:v>-3.6545286664912066E-3</c:v>
                </c:pt>
                <c:pt idx="45">
                  <c:v>-2.8025895947900482E-3</c:v>
                </c:pt>
                <c:pt idx="46">
                  <c:v>-2.5593915760732527E-3</c:v>
                </c:pt>
                <c:pt idx="47">
                  <c:v>-2.5556615451113388E-3</c:v>
                </c:pt>
                <c:pt idx="48">
                  <c:v>-2.5205992540693473E-3</c:v>
                </c:pt>
                <c:pt idx="49">
                  <c:v>-1.5791394392822532E-3</c:v>
                </c:pt>
                <c:pt idx="50">
                  <c:v>-1.5672033402041284E-3</c:v>
                </c:pt>
                <c:pt idx="51">
                  <c:v>-1.5582512658955348E-3</c:v>
                </c:pt>
                <c:pt idx="52">
                  <c:v>-1.321767302910188E-3</c:v>
                </c:pt>
                <c:pt idx="53">
                  <c:v>1.67120954092961E-3</c:v>
                </c:pt>
                <c:pt idx="54">
                  <c:v>1.8047446493661308E-3</c:v>
                </c:pt>
                <c:pt idx="55">
                  <c:v>1.8054906555585136E-3</c:v>
                </c:pt>
                <c:pt idx="56">
                  <c:v>2.7066661359569401E-3</c:v>
                </c:pt>
                <c:pt idx="57">
                  <c:v>3.816723350222543E-3</c:v>
                </c:pt>
                <c:pt idx="58">
                  <c:v>3.8174693564149258E-3</c:v>
                </c:pt>
                <c:pt idx="59">
                  <c:v>3.993526817817273E-3</c:v>
                </c:pt>
                <c:pt idx="60">
                  <c:v>4.8036895427449912E-3</c:v>
                </c:pt>
                <c:pt idx="61">
                  <c:v>5.9182227941648978E-3</c:v>
                </c:pt>
                <c:pt idx="62">
                  <c:v>5.9943154257879432E-3</c:v>
                </c:pt>
                <c:pt idx="63">
                  <c:v>7.1461489868269897E-3</c:v>
                </c:pt>
                <c:pt idx="64">
                  <c:v>1.5787138713196969E-2</c:v>
                </c:pt>
                <c:pt idx="65">
                  <c:v>1.5787884719389352E-2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95-4343-90B9-CED7F45D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972248"/>
        <c:axId val="1"/>
      </c:scatterChart>
      <c:valAx>
        <c:axId val="81397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1302354810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397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57764962478281"/>
          <c:y val="0.92024539877300615"/>
          <c:w val="0.7359160474658977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352425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30FFB5-CEFC-9122-6918-B62BC5E07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19050</xdr:rowOff>
    </xdr:from>
    <xdr:to>
      <xdr:col>27</xdr:col>
      <xdr:colOff>19050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29EC93C-1122-4C44-CE35-AE93B4E43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694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502" TargetMode="External"/><Relationship Id="rId17" Type="http://schemas.openxmlformats.org/officeDocument/2006/relationships/hyperlink" Target="http://www.konkoly.hu/cgi-bin/IBVS?5694" TargetMode="External"/><Relationship Id="rId25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bav-astro.de/sfs/BAVM_link.php?BAVMnr=186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konkoly.hu/cgi-bin/IBVS?5694" TargetMode="External"/><Relationship Id="rId24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676" TargetMode="External"/><Relationship Id="rId23" Type="http://schemas.openxmlformats.org/officeDocument/2006/relationships/hyperlink" Target="http://www.bav-astro.de/sfs/BAVM_link.php?BAVMnr=203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5694" TargetMode="External"/><Relationship Id="rId19" Type="http://schemas.openxmlformats.org/officeDocument/2006/relationships/hyperlink" Target="http://www.konkoly.hu/cgi-bin/IBVS?5694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694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konkoly.hu/cgi-bin/IBVS?5960" TargetMode="External"/><Relationship Id="rId30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9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A86" sqref="A86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2.71093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60</v>
      </c>
    </row>
    <row r="2" spans="1:6" x14ac:dyDescent="0.2">
      <c r="A2" t="s">
        <v>25</v>
      </c>
      <c r="B2" s="11" t="s">
        <v>43</v>
      </c>
    </row>
    <row r="4" spans="1:6" ht="14.25" thickTop="1" thickBot="1" x14ac:dyDescent="0.25">
      <c r="A4" s="6" t="s">
        <v>1</v>
      </c>
      <c r="C4" s="2">
        <v>44490.366000000002</v>
      </c>
      <c r="D4" s="3">
        <v>0.50055583000000003</v>
      </c>
    </row>
    <row r="5" spans="1:6" ht="13.5" thickTop="1" x14ac:dyDescent="0.2">
      <c r="A5" s="12" t="s">
        <v>44</v>
      </c>
      <c r="B5" s="10"/>
      <c r="C5" s="13">
        <v>-9.5</v>
      </c>
      <c r="D5" s="10" t="s">
        <v>45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44490.366000000002</v>
      </c>
    </row>
    <row r="8" spans="1:6" x14ac:dyDescent="0.2">
      <c r="A8" t="s">
        <v>4</v>
      </c>
      <c r="C8">
        <f>+D4</f>
        <v>0.50055583000000003</v>
      </c>
    </row>
    <row r="9" spans="1:6" x14ac:dyDescent="0.2">
      <c r="A9" s="25" t="s">
        <v>50</v>
      </c>
      <c r="B9" s="26">
        <v>51</v>
      </c>
      <c r="C9" s="15" t="str">
        <f>"F"&amp;B9</f>
        <v>F51</v>
      </c>
      <c r="D9" s="9" t="str">
        <f>"G"&amp;B9</f>
        <v>G51</v>
      </c>
    </row>
    <row r="10" spans="1:6" ht="13.5" thickBot="1" x14ac:dyDescent="0.25">
      <c r="A10" s="10"/>
      <c r="B10" s="10"/>
      <c r="C10" s="5" t="s">
        <v>21</v>
      </c>
      <c r="D10" s="5" t="s">
        <v>22</v>
      </c>
      <c r="E10" s="10"/>
    </row>
    <row r="11" spans="1:6" x14ac:dyDescent="0.2">
      <c r="A11" s="10" t="s">
        <v>17</v>
      </c>
      <c r="B11" s="10"/>
      <c r="C11" s="14">
        <f ca="1">INTERCEPT(INDIRECT($D$9):G984,INDIRECT($C$9):F984)</f>
        <v>-2.8920266390111912E-2</v>
      </c>
      <c r="D11" s="4"/>
      <c r="E11" s="10"/>
    </row>
    <row r="12" spans="1:6" x14ac:dyDescent="0.2">
      <c r="A12" s="10" t="s">
        <v>18</v>
      </c>
      <c r="B12" s="10"/>
      <c r="C12" s="14">
        <f ca="1">SLOPE(INDIRECT($D$9):G984,INDIRECT($C$9):F984)</f>
        <v>1.4920123847656021E-6</v>
      </c>
      <c r="D12" s="4"/>
      <c r="E12" s="10"/>
    </row>
    <row r="13" spans="1:6" x14ac:dyDescent="0.2">
      <c r="A13" s="10" t="s">
        <v>20</v>
      </c>
      <c r="B13" s="10"/>
      <c r="C13" s="4" t="s">
        <v>15</v>
      </c>
    </row>
    <row r="14" spans="1:6" x14ac:dyDescent="0.2">
      <c r="A14" s="10"/>
      <c r="B14" s="10"/>
      <c r="C14" s="10"/>
    </row>
    <row r="15" spans="1:6" x14ac:dyDescent="0.2">
      <c r="A15" s="16" t="s">
        <v>19</v>
      </c>
      <c r="B15" s="10"/>
      <c r="C15" s="17">
        <f ca="1">(C7+C11)+(C8+C12)*INT(MAX(F21:F3525))</f>
        <v>59489.537233834722</v>
      </c>
      <c r="E15" s="18" t="s">
        <v>54</v>
      </c>
      <c r="F15" s="13">
        <v>1</v>
      </c>
    </row>
    <row r="16" spans="1:6" x14ac:dyDescent="0.2">
      <c r="A16" s="20" t="s">
        <v>5</v>
      </c>
      <c r="B16" s="10"/>
      <c r="C16" s="21">
        <f ca="1">+C8+C12</f>
        <v>0.50055732201238479</v>
      </c>
      <c r="E16" s="18" t="s">
        <v>46</v>
      </c>
      <c r="F16" s="19">
        <f ca="1">NOW()+15018.5+$C$5/24</f>
        <v>60328.635050694444</v>
      </c>
    </row>
    <row r="17" spans="1:21" ht="13.5" thickBot="1" x14ac:dyDescent="0.25">
      <c r="A17" s="18" t="s">
        <v>48</v>
      </c>
      <c r="B17" s="10"/>
      <c r="C17" s="10">
        <f>COUNT(C21:C2183)</f>
        <v>66</v>
      </c>
      <c r="E17" s="18" t="s">
        <v>55</v>
      </c>
      <c r="F17" s="19">
        <f ca="1">ROUND(2*(F16-$C$7)/$C$8,0)/2+F15</f>
        <v>31642.5</v>
      </c>
    </row>
    <row r="18" spans="1:21" ht="14.25" thickTop="1" thickBot="1" x14ac:dyDescent="0.25">
      <c r="A18" s="20" t="s">
        <v>6</v>
      </c>
      <c r="B18" s="10"/>
      <c r="C18" s="23">
        <f ca="1">+C15</f>
        <v>59489.537233834722</v>
      </c>
      <c r="D18" s="24">
        <f ca="1">+C16</f>
        <v>0.50055732201238479</v>
      </c>
      <c r="E18" s="18" t="s">
        <v>47</v>
      </c>
      <c r="F18" s="9">
        <f ca="1">ROUND(2*(F16-$C$15)/$C$16,0)/2+F15</f>
        <v>1677.5</v>
      </c>
    </row>
    <row r="19" spans="1:21" ht="13.5" thickTop="1" x14ac:dyDescent="0.2">
      <c r="E19" s="18" t="s">
        <v>49</v>
      </c>
      <c r="F19" s="22">
        <f ca="1">+$C$15+$C$16*F18-15018.5-$C$5/24</f>
        <v>45311.117974843837</v>
      </c>
    </row>
    <row r="20" spans="1:21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69</v>
      </c>
      <c r="I20" s="8" t="s">
        <v>72</v>
      </c>
      <c r="J20" s="8" t="s">
        <v>66</v>
      </c>
      <c r="K20" s="8" t="s">
        <v>64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21" x14ac:dyDescent="0.2">
      <c r="A21" s="63" t="s">
        <v>79</v>
      </c>
      <c r="B21" s="64" t="s">
        <v>33</v>
      </c>
      <c r="C21" s="63">
        <v>25301.532999999999</v>
      </c>
      <c r="D21" s="63" t="s">
        <v>72</v>
      </c>
      <c r="E21" s="38">
        <f t="shared" ref="E21:E52" si="0">+(C21-C$7)/C$8</f>
        <v>-38335.050457808073</v>
      </c>
      <c r="F21" s="27">
        <f t="shared" ref="F21:F52" si="1">ROUND(2*E21,0)/2</f>
        <v>-38335</v>
      </c>
      <c r="G21" s="27">
        <f t="shared" ref="G21:G52" si="2">+C21-(C$7+F21*C$8)</f>
        <v>-2.5256950000766665E-2</v>
      </c>
      <c r="H21" s="31"/>
      <c r="I21" s="27">
        <f t="shared" ref="I21:I51" si="3">G21</f>
        <v>-2.5256950000766665E-2</v>
      </c>
      <c r="K21" s="27"/>
      <c r="L21" s="27"/>
      <c r="M21" s="27"/>
      <c r="N21" s="27"/>
      <c r="O21" s="27"/>
      <c r="P21" s="27"/>
      <c r="Q21" s="30">
        <f t="shared" ref="Q21:Q52" si="4">+C21-15018.5</f>
        <v>10283.032999999999</v>
      </c>
      <c r="R21" s="27"/>
      <c r="S21" s="27"/>
      <c r="T21" s="27"/>
      <c r="U21" s="27"/>
    </row>
    <row r="22" spans="1:21" x14ac:dyDescent="0.2">
      <c r="A22" s="63" t="s">
        <v>79</v>
      </c>
      <c r="B22" s="64" t="s">
        <v>33</v>
      </c>
      <c r="C22" s="63">
        <v>25303.555</v>
      </c>
      <c r="D22" s="63" t="s">
        <v>72</v>
      </c>
      <c r="E22" s="38">
        <f t="shared" si="0"/>
        <v>-38331.010948369134</v>
      </c>
      <c r="F22" s="27">
        <f t="shared" si="1"/>
        <v>-38331</v>
      </c>
      <c r="G22" s="27">
        <f t="shared" si="2"/>
        <v>-5.4802699996798765E-3</v>
      </c>
      <c r="H22" s="31"/>
      <c r="I22" s="27">
        <f t="shared" si="3"/>
        <v>-5.4802699996798765E-3</v>
      </c>
      <c r="J22" s="27"/>
      <c r="K22" s="27"/>
      <c r="L22" s="27"/>
      <c r="M22" s="27"/>
      <c r="N22" s="27"/>
      <c r="O22" s="27"/>
      <c r="P22" s="27"/>
      <c r="Q22" s="30">
        <f t="shared" si="4"/>
        <v>10285.055</v>
      </c>
      <c r="R22" s="27"/>
      <c r="S22" s="27"/>
      <c r="T22" s="27"/>
      <c r="U22" s="27"/>
    </row>
    <row r="23" spans="1:21" x14ac:dyDescent="0.2">
      <c r="A23" s="63" t="s">
        <v>79</v>
      </c>
      <c r="B23" s="64" t="s">
        <v>35</v>
      </c>
      <c r="C23" s="63">
        <v>25374.381000000001</v>
      </c>
      <c r="D23" s="63" t="s">
        <v>72</v>
      </c>
      <c r="E23" s="38">
        <f t="shared" si="0"/>
        <v>-38189.516242374004</v>
      </c>
      <c r="F23" s="27">
        <f t="shared" si="1"/>
        <v>-38189.5</v>
      </c>
      <c r="G23" s="27">
        <f t="shared" si="2"/>
        <v>-8.1302149992552586E-3</v>
      </c>
      <c r="H23" s="31"/>
      <c r="I23" s="27">
        <f t="shared" si="3"/>
        <v>-8.1302149992552586E-3</v>
      </c>
      <c r="J23" s="27"/>
      <c r="K23" s="27"/>
      <c r="L23" s="27"/>
      <c r="M23" s="27"/>
      <c r="N23" s="27"/>
      <c r="O23" s="27"/>
      <c r="P23" s="27"/>
      <c r="Q23" s="30">
        <f t="shared" si="4"/>
        <v>10355.881000000001</v>
      </c>
      <c r="R23" s="27"/>
      <c r="S23" s="27"/>
      <c r="T23" s="27"/>
      <c r="U23" s="27"/>
    </row>
    <row r="24" spans="1:21" x14ac:dyDescent="0.2">
      <c r="A24" s="63" t="s">
        <v>79</v>
      </c>
      <c r="B24" s="64" t="s">
        <v>33</v>
      </c>
      <c r="C24" s="63">
        <v>25681.494999999999</v>
      </c>
      <c r="D24" s="63" t="s">
        <v>72</v>
      </c>
      <c r="E24" s="38">
        <f t="shared" si="0"/>
        <v>-37575.970296859799</v>
      </c>
      <c r="F24" s="27">
        <f t="shared" si="1"/>
        <v>-37576</v>
      </c>
      <c r="G24" s="27">
        <f t="shared" si="2"/>
        <v>1.4868079997540917E-2</v>
      </c>
      <c r="H24" s="31"/>
      <c r="I24" s="27">
        <f t="shared" si="3"/>
        <v>1.4868079997540917E-2</v>
      </c>
      <c r="J24" s="27"/>
      <c r="K24" s="27"/>
      <c r="L24" s="27"/>
      <c r="M24" s="27"/>
      <c r="N24" s="27"/>
      <c r="O24" s="27"/>
      <c r="P24" s="27"/>
      <c r="Q24" s="30">
        <f t="shared" si="4"/>
        <v>10662.994999999999</v>
      </c>
      <c r="R24" s="27"/>
      <c r="S24" s="27"/>
      <c r="T24" s="27"/>
      <c r="U24" s="27"/>
    </row>
    <row r="25" spans="1:21" x14ac:dyDescent="0.2">
      <c r="A25" s="63" t="s">
        <v>79</v>
      </c>
      <c r="B25" s="64" t="s">
        <v>33</v>
      </c>
      <c r="C25" s="63">
        <v>25687.516</v>
      </c>
      <c r="D25" s="63" t="s">
        <v>72</v>
      </c>
      <c r="E25" s="38">
        <f t="shared" si="0"/>
        <v>-37563.941668604682</v>
      </c>
      <c r="F25" s="27">
        <f t="shared" si="1"/>
        <v>-37564</v>
      </c>
      <c r="G25" s="27">
        <f t="shared" si="2"/>
        <v>2.9198119998909533E-2</v>
      </c>
      <c r="H25" s="31"/>
      <c r="I25" s="27">
        <f t="shared" si="3"/>
        <v>2.9198119998909533E-2</v>
      </c>
      <c r="J25" s="27"/>
      <c r="K25" s="27"/>
      <c r="L25" s="27"/>
      <c r="M25" s="27"/>
      <c r="N25" s="27"/>
      <c r="O25" s="27"/>
      <c r="P25" s="27"/>
      <c r="Q25" s="30">
        <f t="shared" si="4"/>
        <v>10669.016</v>
      </c>
      <c r="R25" s="27"/>
      <c r="S25" s="27"/>
      <c r="T25" s="27"/>
      <c r="U25" s="27"/>
    </row>
    <row r="26" spans="1:21" x14ac:dyDescent="0.2">
      <c r="A26" s="63" t="s">
        <v>79</v>
      </c>
      <c r="B26" s="64" t="s">
        <v>33</v>
      </c>
      <c r="C26" s="63">
        <v>25712.496999999999</v>
      </c>
      <c r="D26" s="63" t="s">
        <v>72</v>
      </c>
      <c r="E26" s="38">
        <f t="shared" si="0"/>
        <v>-37514.035147687726</v>
      </c>
      <c r="F26" s="27">
        <f t="shared" si="1"/>
        <v>-37514</v>
      </c>
      <c r="G26" s="27">
        <f t="shared" si="2"/>
        <v>-1.7593380001926562E-2</v>
      </c>
      <c r="H26" s="31"/>
      <c r="I26" s="27">
        <f t="shared" si="3"/>
        <v>-1.7593380001926562E-2</v>
      </c>
      <c r="J26" s="27"/>
      <c r="K26" s="27"/>
      <c r="L26" s="27"/>
      <c r="M26" s="27"/>
      <c r="N26" s="27"/>
      <c r="O26" s="27"/>
      <c r="P26" s="27"/>
      <c r="Q26" s="30">
        <f t="shared" si="4"/>
        <v>10693.996999999999</v>
      </c>
      <c r="R26" s="27"/>
      <c r="S26" s="27"/>
      <c r="T26" s="27"/>
      <c r="U26" s="27"/>
    </row>
    <row r="27" spans="1:21" x14ac:dyDescent="0.2">
      <c r="A27" s="63" t="s">
        <v>79</v>
      </c>
      <c r="B27" s="64" t="s">
        <v>33</v>
      </c>
      <c r="C27" s="63">
        <v>26747.663</v>
      </c>
      <c r="D27" s="63" t="s">
        <v>72</v>
      </c>
      <c r="E27" s="38">
        <f t="shared" si="0"/>
        <v>-35446.002097308505</v>
      </c>
      <c r="F27" s="27">
        <f t="shared" si="1"/>
        <v>-35446</v>
      </c>
      <c r="G27" s="27">
        <f t="shared" si="2"/>
        <v>-1.0498199990252033E-3</v>
      </c>
      <c r="H27" s="31"/>
      <c r="I27" s="27">
        <f t="shared" si="3"/>
        <v>-1.0498199990252033E-3</v>
      </c>
      <c r="J27" s="27"/>
      <c r="K27" s="27"/>
      <c r="L27" s="27"/>
      <c r="M27" s="27"/>
      <c r="N27" s="27"/>
      <c r="O27" s="27"/>
      <c r="P27" s="27"/>
      <c r="Q27" s="30">
        <f t="shared" si="4"/>
        <v>11729.163</v>
      </c>
      <c r="R27" s="27"/>
      <c r="S27" s="27"/>
      <c r="T27" s="27"/>
      <c r="U27" s="27"/>
    </row>
    <row r="28" spans="1:21" x14ac:dyDescent="0.2">
      <c r="A28" s="63" t="s">
        <v>79</v>
      </c>
      <c r="B28" s="64" t="s">
        <v>35</v>
      </c>
      <c r="C28" s="63">
        <v>26767.453000000001</v>
      </c>
      <c r="D28" s="63" t="s">
        <v>72</v>
      </c>
      <c r="E28" s="38">
        <f t="shared" si="0"/>
        <v>-35406.46604795313</v>
      </c>
      <c r="F28" s="27">
        <f t="shared" si="1"/>
        <v>-35406.5</v>
      </c>
      <c r="G28" s="27">
        <f t="shared" si="2"/>
        <v>1.6994895002426347E-2</v>
      </c>
      <c r="H28" s="31"/>
      <c r="I28" s="27">
        <f t="shared" si="3"/>
        <v>1.6994895002426347E-2</v>
      </c>
      <c r="J28" s="27"/>
      <c r="K28" s="27"/>
      <c r="L28" s="27"/>
      <c r="M28" s="27"/>
      <c r="N28" s="27"/>
      <c r="O28" s="27"/>
      <c r="P28" s="27"/>
      <c r="Q28" s="30">
        <f t="shared" si="4"/>
        <v>11748.953000000001</v>
      </c>
      <c r="R28" s="27"/>
      <c r="S28" s="27"/>
      <c r="T28" s="27"/>
      <c r="U28" s="27"/>
    </row>
    <row r="29" spans="1:21" x14ac:dyDescent="0.2">
      <c r="A29" s="63" t="s">
        <v>79</v>
      </c>
      <c r="B29" s="64" t="s">
        <v>35</v>
      </c>
      <c r="C29" s="63">
        <v>26771.442999999999</v>
      </c>
      <c r="D29" s="63" t="s">
        <v>72</v>
      </c>
      <c r="E29" s="38">
        <f t="shared" si="0"/>
        <v>-35398.494909149296</v>
      </c>
      <c r="F29" s="27">
        <f t="shared" si="1"/>
        <v>-35398.5</v>
      </c>
      <c r="G29" s="27">
        <f t="shared" si="2"/>
        <v>2.5482549972366542E-3</v>
      </c>
      <c r="H29" s="31"/>
      <c r="I29" s="27">
        <f t="shared" si="3"/>
        <v>2.5482549972366542E-3</v>
      </c>
      <c r="J29" s="27"/>
      <c r="K29" s="27"/>
      <c r="L29" s="27"/>
      <c r="M29" s="27"/>
      <c r="N29" s="27"/>
      <c r="O29" s="27"/>
      <c r="P29" s="27"/>
      <c r="Q29" s="30">
        <f t="shared" si="4"/>
        <v>11752.942999999999</v>
      </c>
      <c r="R29" s="27"/>
      <c r="S29" s="27"/>
      <c r="T29" s="27"/>
      <c r="U29" s="27"/>
    </row>
    <row r="30" spans="1:21" x14ac:dyDescent="0.2">
      <c r="A30" s="63" t="s">
        <v>79</v>
      </c>
      <c r="B30" s="64" t="s">
        <v>33</v>
      </c>
      <c r="C30" s="63">
        <v>28373.454000000002</v>
      </c>
      <c r="D30" s="63" t="s">
        <v>72</v>
      </c>
      <c r="E30" s="38">
        <f t="shared" si="0"/>
        <v>-32198.030737150737</v>
      </c>
      <c r="F30" s="27">
        <f t="shared" si="1"/>
        <v>-32198</v>
      </c>
      <c r="G30" s="27">
        <f t="shared" si="2"/>
        <v>-1.5385659997264156E-2</v>
      </c>
      <c r="H30" s="31"/>
      <c r="I30" s="27">
        <f t="shared" si="3"/>
        <v>-1.5385659997264156E-2</v>
      </c>
      <c r="J30" s="27"/>
      <c r="K30" s="27"/>
      <c r="L30" s="27"/>
      <c r="M30" s="27"/>
      <c r="N30" s="27"/>
      <c r="O30" s="27"/>
      <c r="P30" s="27"/>
      <c r="Q30" s="30">
        <f t="shared" si="4"/>
        <v>13354.954000000002</v>
      </c>
      <c r="R30" s="27"/>
      <c r="S30" s="27"/>
      <c r="T30" s="27"/>
      <c r="U30" s="27"/>
    </row>
    <row r="31" spans="1:21" x14ac:dyDescent="0.2">
      <c r="A31" s="63" t="s">
        <v>79</v>
      </c>
      <c r="B31" s="64" t="s">
        <v>33</v>
      </c>
      <c r="C31" s="63">
        <v>28542.687999999998</v>
      </c>
      <c r="D31" s="63" t="s">
        <v>72</v>
      </c>
      <c r="E31" s="38">
        <f t="shared" si="0"/>
        <v>-31859.938580677408</v>
      </c>
      <c r="F31" s="27">
        <f t="shared" si="1"/>
        <v>-31860</v>
      </c>
      <c r="G31" s="27">
        <f t="shared" si="2"/>
        <v>3.0743799998163013E-2</v>
      </c>
      <c r="H31" s="31"/>
      <c r="I31" s="27">
        <f t="shared" si="3"/>
        <v>3.0743799998163013E-2</v>
      </c>
      <c r="J31" s="27"/>
      <c r="K31" s="27"/>
      <c r="L31" s="27"/>
      <c r="M31" s="27"/>
      <c r="N31" s="27"/>
      <c r="O31" s="27"/>
      <c r="P31" s="27"/>
      <c r="Q31" s="30">
        <f t="shared" si="4"/>
        <v>13524.187999999998</v>
      </c>
      <c r="R31" s="27"/>
      <c r="S31" s="27"/>
      <c r="T31" s="27"/>
      <c r="U31" s="27"/>
    </row>
    <row r="32" spans="1:21" x14ac:dyDescent="0.2">
      <c r="A32" s="63" t="s">
        <v>79</v>
      </c>
      <c r="B32" s="64" t="s">
        <v>35</v>
      </c>
      <c r="C32" s="63">
        <v>28626.52</v>
      </c>
      <c r="D32" s="63" t="s">
        <v>72</v>
      </c>
      <c r="E32" s="38">
        <f t="shared" si="0"/>
        <v>-31692.460759072568</v>
      </c>
      <c r="F32" s="27">
        <f t="shared" si="1"/>
        <v>-31692.5</v>
      </c>
      <c r="G32" s="27">
        <f t="shared" si="2"/>
        <v>1.9642274997750064E-2</v>
      </c>
      <c r="H32" s="31"/>
      <c r="I32" s="27">
        <f t="shared" si="3"/>
        <v>1.9642274997750064E-2</v>
      </c>
      <c r="J32" s="27"/>
      <c r="K32" s="27"/>
      <c r="L32" s="27"/>
      <c r="M32" s="27"/>
      <c r="N32" s="27"/>
      <c r="O32" s="27"/>
      <c r="P32" s="27"/>
      <c r="Q32" s="30">
        <f t="shared" si="4"/>
        <v>13608.02</v>
      </c>
      <c r="R32" s="27"/>
      <c r="S32" s="27"/>
      <c r="T32" s="27"/>
      <c r="U32" s="27"/>
    </row>
    <row r="33" spans="1:31" x14ac:dyDescent="0.2">
      <c r="A33" s="63" t="s">
        <v>79</v>
      </c>
      <c r="B33" s="64" t="s">
        <v>33</v>
      </c>
      <c r="C33" s="63">
        <v>29216.42</v>
      </c>
      <c r="D33" s="63" t="s">
        <v>72</v>
      </c>
      <c r="E33" s="38">
        <f t="shared" si="0"/>
        <v>-30513.970839176927</v>
      </c>
      <c r="F33" s="27">
        <f t="shared" si="1"/>
        <v>-30514</v>
      </c>
      <c r="G33" s="27">
        <f t="shared" si="2"/>
        <v>1.4596619999792892E-2</v>
      </c>
      <c r="H33" s="31"/>
      <c r="I33" s="27">
        <f t="shared" si="3"/>
        <v>1.4596619999792892E-2</v>
      </c>
      <c r="J33" s="27"/>
      <c r="K33" s="27"/>
      <c r="L33" s="27"/>
      <c r="M33" s="27"/>
      <c r="N33" s="27"/>
      <c r="O33" s="27"/>
      <c r="P33" s="27"/>
      <c r="Q33" s="30">
        <f t="shared" si="4"/>
        <v>14197.919999999998</v>
      </c>
      <c r="R33" s="27"/>
      <c r="S33" s="27"/>
      <c r="T33" s="27"/>
      <c r="U33" s="27"/>
    </row>
    <row r="34" spans="1:31" x14ac:dyDescent="0.2">
      <c r="A34" s="63" t="s">
        <v>79</v>
      </c>
      <c r="B34" s="64" t="s">
        <v>33</v>
      </c>
      <c r="C34" s="63">
        <v>29231.435000000001</v>
      </c>
      <c r="D34" s="63" t="s">
        <v>72</v>
      </c>
      <c r="E34" s="38">
        <f t="shared" si="0"/>
        <v>-30483.974185257215</v>
      </c>
      <c r="F34" s="27">
        <f t="shared" si="1"/>
        <v>-30484</v>
      </c>
      <c r="G34" s="27">
        <f t="shared" si="2"/>
        <v>1.2921720001031645E-2</v>
      </c>
      <c r="H34" s="31"/>
      <c r="I34" s="27">
        <f t="shared" si="3"/>
        <v>1.2921720001031645E-2</v>
      </c>
      <c r="J34" s="27"/>
      <c r="K34" s="27"/>
      <c r="L34" s="27"/>
      <c r="M34" s="27"/>
      <c r="N34" s="27"/>
      <c r="O34" s="27"/>
      <c r="P34" s="27"/>
      <c r="Q34" s="30">
        <f t="shared" si="4"/>
        <v>14212.935000000001</v>
      </c>
      <c r="R34" s="27"/>
      <c r="S34" s="27"/>
      <c r="T34" s="27"/>
      <c r="U34" s="27"/>
    </row>
    <row r="35" spans="1:31" x14ac:dyDescent="0.2">
      <c r="A35" s="63" t="s">
        <v>79</v>
      </c>
      <c r="B35" s="64" t="s">
        <v>35</v>
      </c>
      <c r="C35" s="63">
        <v>32173.416000000001</v>
      </c>
      <c r="D35" s="63" t="s">
        <v>72</v>
      </c>
      <c r="E35" s="38">
        <f t="shared" si="0"/>
        <v>-24606.545887199038</v>
      </c>
      <c r="F35" s="27">
        <f t="shared" si="1"/>
        <v>-24606.5</v>
      </c>
      <c r="G35" s="27">
        <f t="shared" si="2"/>
        <v>-2.2969105000811396E-2</v>
      </c>
      <c r="H35" s="31"/>
      <c r="I35" s="27">
        <f t="shared" si="3"/>
        <v>-2.2969105000811396E-2</v>
      </c>
      <c r="J35" s="27"/>
      <c r="K35" s="27"/>
      <c r="L35" s="27"/>
      <c r="M35" s="27"/>
      <c r="N35" s="27"/>
      <c r="O35" s="27"/>
      <c r="P35" s="27"/>
      <c r="Q35" s="30">
        <f t="shared" si="4"/>
        <v>17154.916000000001</v>
      </c>
      <c r="R35" s="27"/>
      <c r="S35" s="27"/>
      <c r="T35" s="27"/>
      <c r="U35" s="27"/>
    </row>
    <row r="36" spans="1:31" x14ac:dyDescent="0.2">
      <c r="A36" s="63" t="s">
        <v>79</v>
      </c>
      <c r="B36" s="64" t="s">
        <v>35</v>
      </c>
      <c r="C36" s="63">
        <v>33023.396000000001</v>
      </c>
      <c r="D36" s="63" t="s">
        <v>72</v>
      </c>
      <c r="E36" s="38">
        <f t="shared" si="0"/>
        <v>-22908.473566275316</v>
      </c>
      <c r="F36" s="27">
        <f t="shared" si="1"/>
        <v>-22908.5</v>
      </c>
      <c r="G36" s="27">
        <f t="shared" si="2"/>
        <v>1.3231554999947548E-2</v>
      </c>
      <c r="H36" s="31"/>
      <c r="I36" s="27">
        <f t="shared" si="3"/>
        <v>1.3231554999947548E-2</v>
      </c>
      <c r="J36" s="27"/>
      <c r="K36" s="27"/>
      <c r="L36" s="27"/>
      <c r="M36" s="27"/>
      <c r="N36" s="27"/>
      <c r="O36" s="27"/>
      <c r="P36" s="27"/>
      <c r="Q36" s="30">
        <f t="shared" si="4"/>
        <v>18004.896000000001</v>
      </c>
      <c r="R36" s="27"/>
      <c r="S36" s="27"/>
      <c r="T36" s="27"/>
      <c r="U36" s="27"/>
    </row>
    <row r="37" spans="1:31" x14ac:dyDescent="0.2">
      <c r="A37" s="63" t="s">
        <v>79</v>
      </c>
      <c r="B37" s="64" t="s">
        <v>33</v>
      </c>
      <c r="C37" s="63">
        <v>33330.497000000003</v>
      </c>
      <c r="D37" s="63" t="s">
        <v>72</v>
      </c>
      <c r="E37" s="38">
        <f t="shared" si="0"/>
        <v>-22294.953591890036</v>
      </c>
      <c r="F37" s="27">
        <f t="shared" si="1"/>
        <v>-22295</v>
      </c>
      <c r="G37" s="27">
        <f t="shared" si="2"/>
        <v>2.3229850005009212E-2</v>
      </c>
      <c r="H37" s="31"/>
      <c r="I37" s="27">
        <f t="shared" si="3"/>
        <v>2.3229850005009212E-2</v>
      </c>
      <c r="J37" s="27"/>
      <c r="K37" s="27"/>
      <c r="L37" s="27"/>
      <c r="M37" s="27"/>
      <c r="N37" s="27"/>
      <c r="O37" s="27"/>
      <c r="P37" s="27"/>
      <c r="Q37" s="30">
        <f t="shared" si="4"/>
        <v>18311.997000000003</v>
      </c>
      <c r="R37" s="27"/>
      <c r="S37" s="27"/>
      <c r="T37" s="27"/>
      <c r="U37" s="27"/>
    </row>
    <row r="38" spans="1:31" x14ac:dyDescent="0.2">
      <c r="A38" s="63" t="s">
        <v>79</v>
      </c>
      <c r="B38" s="64" t="s">
        <v>35</v>
      </c>
      <c r="C38" s="63">
        <v>36686.476000000002</v>
      </c>
      <c r="D38" s="63" t="s">
        <v>72</v>
      </c>
      <c r="E38" s="38">
        <f t="shared" si="0"/>
        <v>-15590.44872177395</v>
      </c>
      <c r="F38" s="27">
        <f t="shared" si="1"/>
        <v>-15590.5</v>
      </c>
      <c r="G38" s="27">
        <f t="shared" si="2"/>
        <v>2.5667615002021194E-2</v>
      </c>
      <c r="H38" s="31"/>
      <c r="I38" s="27">
        <f t="shared" si="3"/>
        <v>2.5667615002021194E-2</v>
      </c>
      <c r="J38" s="27"/>
      <c r="K38" s="27"/>
      <c r="L38" s="27"/>
      <c r="M38" s="27"/>
      <c r="N38" s="27"/>
      <c r="O38" s="27"/>
      <c r="P38" s="27"/>
      <c r="Q38" s="30">
        <f t="shared" si="4"/>
        <v>21667.976000000002</v>
      </c>
      <c r="R38" s="27"/>
      <c r="S38" s="27"/>
      <c r="T38" s="27"/>
      <c r="U38" s="27"/>
    </row>
    <row r="39" spans="1:31" x14ac:dyDescent="0.2">
      <c r="A39" s="63" t="s">
        <v>79</v>
      </c>
      <c r="B39" s="64" t="s">
        <v>35</v>
      </c>
      <c r="C39" s="63">
        <v>36700.476999999999</v>
      </c>
      <c r="D39" s="63" t="s">
        <v>72</v>
      </c>
      <c r="E39" s="38">
        <f t="shared" si="0"/>
        <v>-15562.477815911168</v>
      </c>
      <c r="F39" s="27">
        <f t="shared" si="1"/>
        <v>-15562.5</v>
      </c>
      <c r="G39" s="27">
        <f t="shared" si="2"/>
        <v>1.1104375000286382E-2</v>
      </c>
      <c r="H39" s="31"/>
      <c r="I39" s="27">
        <f t="shared" si="3"/>
        <v>1.1104375000286382E-2</v>
      </c>
      <c r="J39" s="27"/>
      <c r="K39" s="27"/>
      <c r="L39" s="27"/>
      <c r="M39" s="27"/>
      <c r="N39" s="27"/>
      <c r="O39" s="27"/>
      <c r="P39" s="27"/>
      <c r="Q39" s="30">
        <f t="shared" si="4"/>
        <v>21681.976999999999</v>
      </c>
      <c r="R39" s="27"/>
      <c r="S39" s="27"/>
      <c r="T39" s="27"/>
      <c r="U39" s="27"/>
    </row>
    <row r="40" spans="1:31" x14ac:dyDescent="0.2">
      <c r="A40" s="63" t="s">
        <v>79</v>
      </c>
      <c r="B40" s="64" t="s">
        <v>35</v>
      </c>
      <c r="C40" s="63">
        <v>36895.447999999997</v>
      </c>
      <c r="D40" s="63" t="s">
        <v>72</v>
      </c>
      <c r="E40" s="38">
        <f t="shared" si="0"/>
        <v>-15172.968817484365</v>
      </c>
      <c r="F40" s="27">
        <f t="shared" si="1"/>
        <v>-15173</v>
      </c>
      <c r="G40" s="27">
        <f t="shared" si="2"/>
        <v>1.5608589994371869E-2</v>
      </c>
      <c r="H40" s="31"/>
      <c r="I40" s="27">
        <f t="shared" si="3"/>
        <v>1.5608589994371869E-2</v>
      </c>
      <c r="J40" s="27"/>
      <c r="K40" s="27"/>
      <c r="L40" s="27"/>
      <c r="M40" s="27"/>
      <c r="N40" s="27"/>
      <c r="O40" s="27"/>
      <c r="P40" s="27"/>
      <c r="Q40" s="30">
        <f t="shared" si="4"/>
        <v>21876.947999999997</v>
      </c>
      <c r="R40" s="27"/>
      <c r="S40" s="27"/>
      <c r="T40" s="27"/>
      <c r="U40" s="27"/>
    </row>
    <row r="41" spans="1:31" x14ac:dyDescent="0.2">
      <c r="A41" s="63" t="s">
        <v>79</v>
      </c>
      <c r="B41" s="64" t="s">
        <v>35</v>
      </c>
      <c r="C41" s="63">
        <v>36896.442000000003</v>
      </c>
      <c r="D41" s="63" t="s">
        <v>72</v>
      </c>
      <c r="E41" s="38">
        <f t="shared" si="0"/>
        <v>-15170.983025010413</v>
      </c>
      <c r="F41" s="27">
        <f t="shared" si="1"/>
        <v>-15171</v>
      </c>
      <c r="G41" s="27">
        <f t="shared" si="2"/>
        <v>8.496930000546854E-3</v>
      </c>
      <c r="H41" s="31"/>
      <c r="I41" s="27">
        <f t="shared" si="3"/>
        <v>8.496930000546854E-3</v>
      </c>
      <c r="J41" s="27"/>
      <c r="K41" s="27"/>
      <c r="L41" s="27"/>
      <c r="M41" s="27"/>
      <c r="N41" s="27"/>
      <c r="O41" s="27"/>
      <c r="P41" s="27"/>
      <c r="Q41" s="30">
        <f t="shared" si="4"/>
        <v>21877.942000000003</v>
      </c>
      <c r="R41" s="27"/>
      <c r="S41" s="27"/>
      <c r="T41" s="27"/>
      <c r="U41" s="27"/>
    </row>
    <row r="42" spans="1:31" x14ac:dyDescent="0.2">
      <c r="A42" s="63" t="s">
        <v>79</v>
      </c>
      <c r="B42" s="64" t="s">
        <v>35</v>
      </c>
      <c r="C42" s="63">
        <v>36899.203999999998</v>
      </c>
      <c r="D42" s="63" t="s">
        <v>72</v>
      </c>
      <c r="E42" s="38">
        <f t="shared" si="0"/>
        <v>-15165.465159001351</v>
      </c>
      <c r="F42" s="27">
        <f t="shared" si="1"/>
        <v>-15165.5</v>
      </c>
      <c r="G42" s="27">
        <f t="shared" si="2"/>
        <v>1.7439864997868426E-2</v>
      </c>
      <c r="H42" s="31"/>
      <c r="I42" s="27">
        <f t="shared" si="3"/>
        <v>1.7439864997868426E-2</v>
      </c>
      <c r="J42" s="27"/>
      <c r="K42" s="27"/>
      <c r="L42" s="27"/>
      <c r="M42" s="27"/>
      <c r="N42" s="27"/>
      <c r="O42" s="27"/>
      <c r="P42" s="27"/>
      <c r="Q42" s="30">
        <f t="shared" si="4"/>
        <v>21880.703999999998</v>
      </c>
      <c r="R42" s="27"/>
      <c r="S42" s="27"/>
      <c r="T42" s="27"/>
      <c r="U42" s="27"/>
    </row>
    <row r="43" spans="1:31" x14ac:dyDescent="0.2">
      <c r="A43" s="63" t="s">
        <v>79</v>
      </c>
      <c r="B43" s="64" t="s">
        <v>35</v>
      </c>
      <c r="C43" s="63">
        <v>36904.449999999997</v>
      </c>
      <c r="D43" s="63" t="s">
        <v>72</v>
      </c>
      <c r="E43" s="38">
        <f t="shared" si="0"/>
        <v>-15154.984809586584</v>
      </c>
      <c r="F43" s="27">
        <f t="shared" si="1"/>
        <v>-15155</v>
      </c>
      <c r="G43" s="27">
        <f t="shared" si="2"/>
        <v>7.6036499958718196E-3</v>
      </c>
      <c r="H43" s="31"/>
      <c r="I43" s="27">
        <f t="shared" si="3"/>
        <v>7.6036499958718196E-3</v>
      </c>
      <c r="J43" s="27"/>
      <c r="K43" s="27"/>
      <c r="L43" s="27"/>
      <c r="M43" s="27"/>
      <c r="N43" s="27"/>
      <c r="O43" s="27"/>
      <c r="P43" s="27"/>
      <c r="Q43" s="30">
        <f t="shared" si="4"/>
        <v>21885.949999999997</v>
      </c>
      <c r="R43" s="27"/>
      <c r="S43" s="27"/>
      <c r="T43" s="27"/>
      <c r="U43" s="27"/>
    </row>
    <row r="44" spans="1:31" x14ac:dyDescent="0.2">
      <c r="A44" s="27" t="s">
        <v>30</v>
      </c>
      <c r="B44" s="28"/>
      <c r="C44" s="32">
        <v>44486.37</v>
      </c>
      <c r="D44" s="32"/>
      <c r="E44" s="27">
        <f t="shared" si="0"/>
        <v>-7.9831254787286863</v>
      </c>
      <c r="F44" s="27">
        <f t="shared" si="1"/>
        <v>-8</v>
      </c>
      <c r="G44" s="27">
        <f t="shared" si="2"/>
        <v>8.4466400003293529E-3</v>
      </c>
      <c r="H44" s="27"/>
      <c r="I44" s="27">
        <f t="shared" si="3"/>
        <v>8.4466400003293529E-3</v>
      </c>
      <c r="J44" s="27"/>
      <c r="K44" s="27"/>
      <c r="L44" s="27"/>
      <c r="M44" s="27"/>
      <c r="N44" s="27"/>
      <c r="O44" s="27"/>
      <c r="P44" s="27"/>
      <c r="Q44" s="30">
        <f t="shared" si="4"/>
        <v>29467.870000000003</v>
      </c>
      <c r="R44" s="27"/>
      <c r="S44" s="27"/>
      <c r="T44" s="27"/>
      <c r="U44" s="27"/>
      <c r="AA44">
        <v>7</v>
      </c>
      <c r="AC44" t="s">
        <v>29</v>
      </c>
      <c r="AE44" t="s">
        <v>31</v>
      </c>
    </row>
    <row r="45" spans="1:31" x14ac:dyDescent="0.2">
      <c r="A45" s="27" t="s">
        <v>30</v>
      </c>
      <c r="B45" s="28"/>
      <c r="C45" s="32">
        <v>44489.372000000003</v>
      </c>
      <c r="D45" s="32"/>
      <c r="E45" s="27">
        <f t="shared" si="0"/>
        <v>-1.9857924739359796</v>
      </c>
      <c r="F45" s="27">
        <f t="shared" si="1"/>
        <v>-2</v>
      </c>
      <c r="G45" s="27">
        <f t="shared" si="2"/>
        <v>7.1116600011009723E-3</v>
      </c>
      <c r="H45" s="27"/>
      <c r="I45" s="27">
        <f t="shared" si="3"/>
        <v>7.1116600011009723E-3</v>
      </c>
      <c r="J45" s="27"/>
      <c r="K45" s="27"/>
      <c r="L45" s="27"/>
      <c r="M45" s="27"/>
      <c r="N45" s="27"/>
      <c r="O45" s="27"/>
      <c r="P45" s="27"/>
      <c r="Q45" s="30">
        <f t="shared" si="4"/>
        <v>29470.872000000003</v>
      </c>
      <c r="R45" s="27"/>
      <c r="S45" s="27"/>
      <c r="T45" s="27"/>
      <c r="U45" s="27"/>
      <c r="AA45">
        <v>6</v>
      </c>
      <c r="AC45" t="s">
        <v>29</v>
      </c>
      <c r="AE45" t="s">
        <v>31</v>
      </c>
    </row>
    <row r="46" spans="1:31" x14ac:dyDescent="0.2">
      <c r="A46" s="27" t="s">
        <v>30</v>
      </c>
      <c r="B46" s="28"/>
      <c r="C46" s="32">
        <v>44490.366000000002</v>
      </c>
      <c r="D46" s="32"/>
      <c r="E46" s="27">
        <f t="shared" si="0"/>
        <v>0</v>
      </c>
      <c r="F46" s="27">
        <f t="shared" si="1"/>
        <v>0</v>
      </c>
      <c r="G46" s="27">
        <f t="shared" si="2"/>
        <v>0</v>
      </c>
      <c r="H46" s="27"/>
      <c r="I46" s="27">
        <f t="shared" si="3"/>
        <v>0</v>
      </c>
      <c r="J46" s="27"/>
      <c r="K46" s="27"/>
      <c r="L46" s="27"/>
      <c r="M46" s="27"/>
      <c r="N46" s="27"/>
      <c r="O46" s="27"/>
      <c r="P46" s="27"/>
      <c r="Q46" s="30">
        <f t="shared" si="4"/>
        <v>29471.866000000002</v>
      </c>
      <c r="R46" s="27"/>
      <c r="S46" s="27"/>
      <c r="T46" s="27"/>
      <c r="U46" s="27"/>
      <c r="AA46">
        <v>7</v>
      </c>
      <c r="AC46" t="s">
        <v>29</v>
      </c>
      <c r="AE46" t="s">
        <v>31</v>
      </c>
    </row>
    <row r="47" spans="1:31" x14ac:dyDescent="0.2">
      <c r="A47" s="27" t="s">
        <v>13</v>
      </c>
      <c r="B47" s="28"/>
      <c r="C47" s="32">
        <v>44490.366000000002</v>
      </c>
      <c r="D47" s="32" t="s">
        <v>15</v>
      </c>
      <c r="E47" s="27">
        <f t="shared" si="0"/>
        <v>0</v>
      </c>
      <c r="F47" s="27">
        <f t="shared" si="1"/>
        <v>0</v>
      </c>
      <c r="G47" s="27">
        <f t="shared" si="2"/>
        <v>0</v>
      </c>
      <c r="H47" s="29"/>
      <c r="I47" s="27">
        <f t="shared" si="3"/>
        <v>0</v>
      </c>
      <c r="J47" s="27"/>
      <c r="K47" s="27"/>
      <c r="L47" s="27"/>
      <c r="M47" s="27"/>
      <c r="N47" s="27"/>
      <c r="O47" s="27"/>
      <c r="P47" s="27"/>
      <c r="Q47" s="30">
        <f t="shared" si="4"/>
        <v>29471.866000000002</v>
      </c>
      <c r="R47" s="27"/>
      <c r="S47" s="27"/>
      <c r="T47" s="27"/>
      <c r="U47" s="27"/>
    </row>
    <row r="48" spans="1:31" x14ac:dyDescent="0.2">
      <c r="A48" s="27" t="s">
        <v>30</v>
      </c>
      <c r="B48" s="28"/>
      <c r="C48" s="32">
        <v>44498.364000000001</v>
      </c>
      <c r="D48" s="32"/>
      <c r="E48" s="27">
        <f t="shared" si="0"/>
        <v>15.978237632352803</v>
      </c>
      <c r="F48" s="27">
        <f t="shared" si="1"/>
        <v>16</v>
      </c>
      <c r="G48" s="27">
        <f t="shared" si="2"/>
        <v>-1.0893279999436345E-2</v>
      </c>
      <c r="H48" s="27"/>
      <c r="I48" s="27">
        <f t="shared" si="3"/>
        <v>-1.0893279999436345E-2</v>
      </c>
      <c r="J48" s="27"/>
      <c r="K48" s="27"/>
      <c r="L48" s="27"/>
      <c r="M48" s="27"/>
      <c r="N48" s="27"/>
      <c r="O48" s="27"/>
      <c r="P48" s="27"/>
      <c r="Q48" s="30">
        <f t="shared" si="4"/>
        <v>29479.864000000001</v>
      </c>
      <c r="R48" s="27"/>
      <c r="S48" s="27"/>
      <c r="T48" s="27"/>
      <c r="U48" s="27"/>
      <c r="AA48">
        <v>8</v>
      </c>
      <c r="AC48" t="s">
        <v>29</v>
      </c>
      <c r="AE48" t="s">
        <v>31</v>
      </c>
    </row>
    <row r="49" spans="1:31" x14ac:dyDescent="0.2">
      <c r="A49" s="63" t="s">
        <v>165</v>
      </c>
      <c r="B49" s="64" t="s">
        <v>35</v>
      </c>
      <c r="C49" s="63">
        <v>47727.453000000001</v>
      </c>
      <c r="D49" s="63" t="s">
        <v>72</v>
      </c>
      <c r="E49" s="38">
        <f t="shared" si="0"/>
        <v>6466.9849115532215</v>
      </c>
      <c r="F49" s="27">
        <f t="shared" si="1"/>
        <v>6467</v>
      </c>
      <c r="G49" s="27">
        <f t="shared" si="2"/>
        <v>-7.5526100044953637E-3</v>
      </c>
      <c r="H49" s="31"/>
      <c r="I49" s="27">
        <f t="shared" si="3"/>
        <v>-7.5526100044953637E-3</v>
      </c>
      <c r="J49" s="27"/>
      <c r="K49" s="27"/>
      <c r="L49" s="27"/>
      <c r="M49" s="27"/>
      <c r="N49" s="27"/>
      <c r="O49" s="27"/>
      <c r="P49" s="27"/>
      <c r="Q49" s="30">
        <f t="shared" si="4"/>
        <v>32708.953000000001</v>
      </c>
      <c r="R49" s="27"/>
      <c r="S49" s="27"/>
      <c r="T49" s="27"/>
      <c r="U49" s="27"/>
    </row>
    <row r="50" spans="1:31" x14ac:dyDescent="0.2">
      <c r="A50" s="27" t="s">
        <v>32</v>
      </c>
      <c r="B50" s="28" t="s">
        <v>33</v>
      </c>
      <c r="C50" s="32">
        <v>50053.283000000003</v>
      </c>
      <c r="D50" s="32">
        <v>6.0000000000000001E-3</v>
      </c>
      <c r="E50" s="27">
        <f t="shared" si="0"/>
        <v>11113.479589279783</v>
      </c>
      <c r="F50" s="27">
        <f t="shared" si="1"/>
        <v>11113.5</v>
      </c>
      <c r="G50" s="27">
        <f t="shared" si="2"/>
        <v>-1.0216704999038484E-2</v>
      </c>
      <c r="H50" s="27"/>
      <c r="I50" s="27">
        <f t="shared" si="3"/>
        <v>-1.0216704999038484E-2</v>
      </c>
      <c r="J50" s="27"/>
      <c r="K50" s="27"/>
      <c r="L50" s="27"/>
      <c r="M50" s="27"/>
      <c r="N50" s="27"/>
      <c r="O50" s="27">
        <f t="shared" ref="O50:O83" ca="1" si="5">+C$11+C$12*F50</f>
        <v>-1.2338786752019392E-2</v>
      </c>
      <c r="P50" s="27"/>
      <c r="Q50" s="30">
        <f t="shared" si="4"/>
        <v>35034.783000000003</v>
      </c>
      <c r="R50" s="27"/>
      <c r="S50" s="27"/>
      <c r="T50" s="27"/>
      <c r="U50" s="27"/>
      <c r="AA50">
        <v>18</v>
      </c>
      <c r="AC50" t="s">
        <v>29</v>
      </c>
      <c r="AE50" t="s">
        <v>31</v>
      </c>
    </row>
    <row r="51" spans="1:31" x14ac:dyDescent="0.2">
      <c r="A51" s="27" t="s">
        <v>32</v>
      </c>
      <c r="B51" s="28"/>
      <c r="C51" s="32">
        <v>50053.283000000003</v>
      </c>
      <c r="D51" s="32">
        <v>6.0000000000000001E-3</v>
      </c>
      <c r="E51" s="27">
        <f t="shared" si="0"/>
        <v>11113.479589279783</v>
      </c>
      <c r="F51" s="27">
        <f t="shared" si="1"/>
        <v>11113.5</v>
      </c>
      <c r="G51" s="27">
        <f t="shared" si="2"/>
        <v>-1.0216704999038484E-2</v>
      </c>
      <c r="H51" s="27"/>
      <c r="I51" s="27">
        <f t="shared" si="3"/>
        <v>-1.0216704999038484E-2</v>
      </c>
      <c r="J51" s="27"/>
      <c r="K51" s="27"/>
      <c r="L51" s="27"/>
      <c r="M51" s="27"/>
      <c r="N51" s="27"/>
      <c r="O51" s="27">
        <f t="shared" ca="1" si="5"/>
        <v>-1.2338786752019392E-2</v>
      </c>
      <c r="P51" s="27"/>
      <c r="Q51" s="30">
        <f t="shared" si="4"/>
        <v>35034.783000000003</v>
      </c>
      <c r="R51" s="27"/>
      <c r="S51" s="27"/>
      <c r="T51" s="27"/>
      <c r="U51" s="27"/>
      <c r="AA51">
        <v>18</v>
      </c>
      <c r="AC51" t="s">
        <v>29</v>
      </c>
      <c r="AE51" t="s">
        <v>31</v>
      </c>
    </row>
    <row r="52" spans="1:31" x14ac:dyDescent="0.2">
      <c r="A52" s="63" t="s">
        <v>176</v>
      </c>
      <c r="B52" s="64" t="s">
        <v>33</v>
      </c>
      <c r="C52" s="63">
        <v>51165.269500000002</v>
      </c>
      <c r="D52" s="63" t="s">
        <v>72</v>
      </c>
      <c r="E52" s="38">
        <f t="shared" si="0"/>
        <v>13334.9830327618</v>
      </c>
      <c r="F52" s="27">
        <f t="shared" si="1"/>
        <v>13335</v>
      </c>
      <c r="G52" s="27">
        <f t="shared" si="2"/>
        <v>-8.4930500015616417E-3</v>
      </c>
      <c r="H52" s="31"/>
      <c r="I52" s="27"/>
      <c r="J52" s="27">
        <f>G52</f>
        <v>-8.4930500015616417E-3</v>
      </c>
      <c r="K52" s="27"/>
      <c r="L52" s="27"/>
      <c r="M52" s="27"/>
      <c r="N52" s="27"/>
      <c r="O52" s="27">
        <f t="shared" ca="1" si="5"/>
        <v>-9.0242812392626083E-3</v>
      </c>
      <c r="P52" s="27"/>
      <c r="Q52" s="30">
        <f t="shared" si="4"/>
        <v>36146.769500000002</v>
      </c>
      <c r="R52" s="27"/>
      <c r="S52" s="27"/>
      <c r="T52" s="27"/>
      <c r="U52" s="27"/>
    </row>
    <row r="53" spans="1:31" x14ac:dyDescent="0.2">
      <c r="A53" s="63" t="s">
        <v>176</v>
      </c>
      <c r="B53" s="64" t="s">
        <v>33</v>
      </c>
      <c r="C53" s="63">
        <v>51177.281600000002</v>
      </c>
      <c r="D53" s="63" t="s">
        <v>72</v>
      </c>
      <c r="E53" s="38">
        <f t="shared" ref="E53:E83" si="6">+(C53-C$7)/C$8</f>
        <v>13358.980555675478</v>
      </c>
      <c r="F53" s="27">
        <f t="shared" ref="F53:F84" si="7">ROUND(2*E53,0)/2</f>
        <v>13359</v>
      </c>
      <c r="G53" s="27">
        <f t="shared" ref="G53:G83" si="8">+C53-(C$7+F53*C$8)</f>
        <v>-9.7329700001864694E-3</v>
      </c>
      <c r="H53" s="31"/>
      <c r="I53" s="27"/>
      <c r="J53" s="27">
        <f>G53</f>
        <v>-9.7329700001864694E-3</v>
      </c>
      <c r="K53" s="27"/>
      <c r="L53" s="27"/>
      <c r="M53" s="27"/>
      <c r="N53" s="27"/>
      <c r="O53" s="27">
        <f t="shared" ca="1" si="5"/>
        <v>-8.988472942028234E-3</v>
      </c>
      <c r="P53" s="27"/>
      <c r="Q53" s="30">
        <f t="shared" ref="Q53:Q83" si="9">+C53-15018.5</f>
        <v>36158.781600000002</v>
      </c>
      <c r="R53" s="27"/>
      <c r="S53" s="27"/>
      <c r="T53" s="27"/>
      <c r="U53" s="27"/>
    </row>
    <row r="54" spans="1:31" x14ac:dyDescent="0.2">
      <c r="A54" s="27" t="s">
        <v>34</v>
      </c>
      <c r="B54" s="28" t="s">
        <v>35</v>
      </c>
      <c r="C54" s="33">
        <v>51433.565999999999</v>
      </c>
      <c r="D54" s="33">
        <v>2.3999999999999998E-3</v>
      </c>
      <c r="E54" s="27">
        <f t="shared" si="6"/>
        <v>13870.98018616624</v>
      </c>
      <c r="F54" s="27">
        <f t="shared" si="7"/>
        <v>13871</v>
      </c>
      <c r="G54" s="27">
        <f t="shared" si="8"/>
        <v>-9.9179300013929605E-3</v>
      </c>
      <c r="H54" s="27"/>
      <c r="I54" s="27"/>
      <c r="J54" s="27"/>
      <c r="K54" s="27">
        <f>G54</f>
        <v>-9.9179300013929605E-3</v>
      </c>
      <c r="L54" s="27"/>
      <c r="M54" s="27"/>
      <c r="N54" s="27"/>
      <c r="O54" s="27">
        <f t="shared" ca="1" si="5"/>
        <v>-8.2245626010282458E-3</v>
      </c>
      <c r="P54" s="27"/>
      <c r="Q54" s="30">
        <f t="shared" si="9"/>
        <v>36415.065999999999</v>
      </c>
      <c r="R54" s="27"/>
      <c r="S54" s="27"/>
      <c r="T54" s="27"/>
      <c r="U54" s="27"/>
    </row>
    <row r="55" spans="1:31" ht="12.75" customHeight="1" x14ac:dyDescent="0.2">
      <c r="A55" s="38" t="s">
        <v>36</v>
      </c>
      <c r="B55" s="40" t="s">
        <v>35</v>
      </c>
      <c r="C55" s="35">
        <v>51771.443599999999</v>
      </c>
      <c r="D55" s="35">
        <v>5.5999999999999999E-3</v>
      </c>
      <c r="E55" s="27">
        <f t="shared" si="6"/>
        <v>14545.985010303439</v>
      </c>
      <c r="F55" s="27">
        <f t="shared" si="7"/>
        <v>14546</v>
      </c>
      <c r="G55" s="27">
        <f t="shared" si="8"/>
        <v>-7.5031800006399862E-3</v>
      </c>
      <c r="H55" s="31"/>
      <c r="I55" s="27"/>
      <c r="J55" s="27"/>
      <c r="K55" s="27">
        <f>G55</f>
        <v>-7.5031800006399862E-3</v>
      </c>
      <c r="L55" s="27"/>
      <c r="M55" s="27"/>
      <c r="N55" s="27"/>
      <c r="O55" s="27">
        <f t="shared" ca="1" si="5"/>
        <v>-7.2174542413114655E-3</v>
      </c>
      <c r="P55" s="27"/>
      <c r="Q55" s="30">
        <f t="shared" si="9"/>
        <v>36752.943599999999</v>
      </c>
      <c r="R55" s="27"/>
      <c r="S55" s="27"/>
      <c r="T55" s="27"/>
      <c r="U55" s="27"/>
    </row>
    <row r="56" spans="1:31" x14ac:dyDescent="0.2">
      <c r="A56" s="43" t="s">
        <v>36</v>
      </c>
      <c r="B56" s="44" t="s">
        <v>35</v>
      </c>
      <c r="C56" s="43">
        <v>51772.443500000001</v>
      </c>
      <c r="D56" s="43">
        <v>1.5E-3</v>
      </c>
      <c r="E56" s="38">
        <f t="shared" si="6"/>
        <v>14547.98258967436</v>
      </c>
      <c r="F56" s="27">
        <f t="shared" si="7"/>
        <v>14548</v>
      </c>
      <c r="G56" s="27">
        <f t="shared" si="8"/>
        <v>-8.7148399979923852E-3</v>
      </c>
      <c r="H56" s="31"/>
      <c r="I56" s="27"/>
      <c r="J56" s="27"/>
      <c r="K56" s="27">
        <f>G56</f>
        <v>-8.7148399979923852E-3</v>
      </c>
      <c r="L56" s="27"/>
      <c r="M56" s="27"/>
      <c r="N56" s="27"/>
      <c r="O56" s="27">
        <f t="shared" ca="1" si="5"/>
        <v>-7.2144702165419343E-3</v>
      </c>
      <c r="P56" s="27"/>
      <c r="Q56" s="30">
        <f t="shared" si="9"/>
        <v>36753.943500000001</v>
      </c>
      <c r="R56" s="27"/>
      <c r="S56" s="27"/>
      <c r="T56" s="27"/>
      <c r="U56" s="27"/>
    </row>
    <row r="57" spans="1:31" x14ac:dyDescent="0.2">
      <c r="A57" s="41" t="s">
        <v>39</v>
      </c>
      <c r="B57" s="39"/>
      <c r="C57" s="36">
        <v>51834.513099999996</v>
      </c>
      <c r="D57" s="36">
        <v>1.5E-3</v>
      </c>
      <c r="E57" s="27">
        <f t="shared" si="6"/>
        <v>14671.983942330657</v>
      </c>
      <c r="F57" s="27">
        <f t="shared" si="7"/>
        <v>14672</v>
      </c>
      <c r="G57" s="27">
        <f t="shared" si="8"/>
        <v>-8.0377600097563118E-3</v>
      </c>
      <c r="H57" s="31"/>
      <c r="I57" s="27"/>
      <c r="J57" s="27">
        <f>G57</f>
        <v>-8.0377600097563118E-3</v>
      </c>
      <c r="L57" s="27"/>
      <c r="M57" s="27"/>
      <c r="N57" s="27"/>
      <c r="O57" s="27">
        <f t="shared" ca="1" si="5"/>
        <v>-7.029460680830997E-3</v>
      </c>
      <c r="P57" s="27"/>
      <c r="Q57" s="30">
        <f t="shared" si="9"/>
        <v>36816.013099999996</v>
      </c>
      <c r="R57" s="27"/>
      <c r="S57" s="27"/>
      <c r="T57" s="27"/>
      <c r="U57" s="27"/>
    </row>
    <row r="58" spans="1:31" x14ac:dyDescent="0.2">
      <c r="A58" s="41" t="s">
        <v>39</v>
      </c>
      <c r="B58" s="39"/>
      <c r="C58" s="36">
        <v>51835.513500000001</v>
      </c>
      <c r="D58" s="36">
        <v>3.2000000000000002E-3</v>
      </c>
      <c r="E58" s="27">
        <f t="shared" si="6"/>
        <v>14673.982520591157</v>
      </c>
      <c r="F58" s="27">
        <f t="shared" si="7"/>
        <v>14674</v>
      </c>
      <c r="G58" s="27">
        <f t="shared" si="8"/>
        <v>-8.7494199979119003E-3</v>
      </c>
      <c r="H58" s="31"/>
      <c r="I58" s="27"/>
      <c r="J58" s="27">
        <f>G58</f>
        <v>-8.7494199979119003E-3</v>
      </c>
      <c r="L58" s="27"/>
      <c r="M58" s="27"/>
      <c r="N58" s="27"/>
      <c r="O58" s="27">
        <f t="shared" ca="1" si="5"/>
        <v>-7.0264766560614658E-3</v>
      </c>
      <c r="P58" s="27"/>
      <c r="Q58" s="30">
        <f t="shared" si="9"/>
        <v>36817.013500000001</v>
      </c>
      <c r="R58" s="27"/>
      <c r="S58" s="27"/>
      <c r="T58" s="27"/>
      <c r="U58" s="27"/>
    </row>
    <row r="59" spans="1:31" x14ac:dyDescent="0.2">
      <c r="A59" s="63" t="s">
        <v>205</v>
      </c>
      <c r="B59" s="64" t="s">
        <v>35</v>
      </c>
      <c r="C59" s="63">
        <v>52041.49</v>
      </c>
      <c r="D59" s="63" t="s">
        <v>72</v>
      </c>
      <c r="E59" s="38">
        <f t="shared" si="6"/>
        <v>15085.478077440424</v>
      </c>
      <c r="F59" s="27">
        <f t="shared" si="7"/>
        <v>15085.5</v>
      </c>
      <c r="G59" s="27">
        <f t="shared" si="8"/>
        <v>-1.0973465003189631E-2</v>
      </c>
      <c r="H59" s="31"/>
      <c r="I59" s="27"/>
      <c r="J59" s="27">
        <f>G59</f>
        <v>-1.0973465003189631E-2</v>
      </c>
      <c r="K59" s="27"/>
      <c r="L59" s="27"/>
      <c r="M59" s="27"/>
      <c r="N59" s="27"/>
      <c r="O59" s="27">
        <f t="shared" ca="1" si="5"/>
        <v>-6.4125135597304234E-3</v>
      </c>
      <c r="P59" s="27"/>
      <c r="Q59" s="30">
        <f t="shared" si="9"/>
        <v>37022.99</v>
      </c>
      <c r="R59" s="27"/>
      <c r="S59" s="27"/>
      <c r="T59" s="27"/>
      <c r="U59" s="27"/>
    </row>
    <row r="60" spans="1:31" x14ac:dyDescent="0.2">
      <c r="A60" s="63" t="s">
        <v>205</v>
      </c>
      <c r="B60" s="64" t="s">
        <v>35</v>
      </c>
      <c r="C60" s="63">
        <v>52065.521800000002</v>
      </c>
      <c r="D60" s="63" t="s">
        <v>72</v>
      </c>
      <c r="E60" s="38">
        <f t="shared" si="6"/>
        <v>15133.488306389319</v>
      </c>
      <c r="F60" s="27">
        <f t="shared" si="7"/>
        <v>15133.5</v>
      </c>
      <c r="G60" s="27">
        <f t="shared" si="8"/>
        <v>-5.853305003256537E-3</v>
      </c>
      <c r="H60" s="31"/>
      <c r="I60" s="27"/>
      <c r="J60" s="27">
        <f>G60</f>
        <v>-5.853305003256537E-3</v>
      </c>
      <c r="K60" s="27"/>
      <c r="L60" s="27"/>
      <c r="M60" s="27"/>
      <c r="N60" s="27"/>
      <c r="O60" s="27">
        <f t="shared" ca="1" si="5"/>
        <v>-6.3408969652616713E-3</v>
      </c>
      <c r="P60" s="27"/>
      <c r="Q60" s="30">
        <f t="shared" si="9"/>
        <v>37047.021800000002</v>
      </c>
      <c r="R60" s="27"/>
      <c r="S60" s="27"/>
      <c r="T60" s="27"/>
      <c r="U60" s="27"/>
    </row>
    <row r="61" spans="1:31" x14ac:dyDescent="0.2">
      <c r="A61" s="36" t="s">
        <v>51</v>
      </c>
      <c r="B61" s="37" t="s">
        <v>35</v>
      </c>
      <c r="C61" s="36">
        <v>52151.366269999999</v>
      </c>
      <c r="D61" s="36">
        <v>2.5000000000000001E-3</v>
      </c>
      <c r="E61" s="38">
        <f t="shared" si="6"/>
        <v>15304.986598597796</v>
      </c>
      <c r="F61" s="27">
        <f t="shared" si="7"/>
        <v>15305</v>
      </c>
      <c r="G61" s="27">
        <f t="shared" si="8"/>
        <v>-6.7081500019412488E-3</v>
      </c>
      <c r="H61" s="31"/>
      <c r="I61" s="27"/>
      <c r="K61" s="27">
        <f>G61</f>
        <v>-6.7081500019412488E-3</v>
      </c>
      <c r="L61" s="27"/>
      <c r="M61" s="27"/>
      <c r="N61" s="27"/>
      <c r="O61" s="27">
        <f t="shared" ca="1" si="5"/>
        <v>-6.0850168412743717E-3</v>
      </c>
      <c r="P61" s="27"/>
      <c r="Q61" s="30">
        <f t="shared" si="9"/>
        <v>37132.866269999999</v>
      </c>
      <c r="R61" s="27"/>
      <c r="S61" s="27"/>
      <c r="T61" s="27"/>
      <c r="U61" s="27"/>
    </row>
    <row r="62" spans="1:31" x14ac:dyDescent="0.2">
      <c r="A62" s="39" t="s">
        <v>37</v>
      </c>
      <c r="B62" s="40" t="s">
        <v>35</v>
      </c>
      <c r="C62" s="35">
        <v>52274.504800000002</v>
      </c>
      <c r="D62" s="35">
        <v>3.3E-3</v>
      </c>
      <c r="E62" s="38">
        <f t="shared" si="6"/>
        <v>15550.990186249554</v>
      </c>
      <c r="F62" s="27">
        <f t="shared" si="7"/>
        <v>15551</v>
      </c>
      <c r="G62" s="27">
        <f t="shared" si="8"/>
        <v>-4.9123299977509305E-3</v>
      </c>
      <c r="H62" s="31"/>
      <c r="I62" s="27"/>
      <c r="J62" s="27"/>
      <c r="K62" s="27">
        <f>G62</f>
        <v>-4.9123299977509305E-3</v>
      </c>
      <c r="L62" s="27"/>
      <c r="M62" s="27"/>
      <c r="N62" s="27"/>
      <c r="O62" s="27">
        <f t="shared" ca="1" si="5"/>
        <v>-5.7179817946220353E-3</v>
      </c>
      <c r="P62" s="27"/>
      <c r="Q62" s="30">
        <f t="shared" si="9"/>
        <v>37256.004800000002</v>
      </c>
      <c r="R62" s="27"/>
      <c r="S62" s="27"/>
      <c r="T62" s="27"/>
      <c r="U62" s="27"/>
    </row>
    <row r="63" spans="1:31" x14ac:dyDescent="0.2">
      <c r="A63" s="41" t="s">
        <v>42</v>
      </c>
      <c r="B63" s="40" t="s">
        <v>35</v>
      </c>
      <c r="C63" s="35">
        <v>52944.248299999999</v>
      </c>
      <c r="D63" s="36">
        <v>2.9999999999999997E-4</v>
      </c>
      <c r="E63" s="38">
        <f t="shared" si="6"/>
        <v>16888.989785614918</v>
      </c>
      <c r="F63" s="27">
        <f t="shared" si="7"/>
        <v>16889</v>
      </c>
      <c r="G63" s="27">
        <f t="shared" si="8"/>
        <v>-5.1128700069966726E-3</v>
      </c>
      <c r="H63" s="31"/>
      <c r="I63" s="27"/>
      <c r="J63" s="27"/>
      <c r="K63" s="27">
        <f>G63</f>
        <v>-5.1128700069966726E-3</v>
      </c>
      <c r="L63" s="27"/>
      <c r="M63" s="27"/>
      <c r="N63" s="27"/>
      <c r="O63" s="27">
        <f t="shared" ca="1" si="5"/>
        <v>-3.7216692238056584E-3</v>
      </c>
      <c r="P63" s="27"/>
      <c r="Q63" s="30">
        <f t="shared" si="9"/>
        <v>37925.748299999999</v>
      </c>
      <c r="R63" s="27"/>
      <c r="S63" s="27"/>
      <c r="T63" s="27"/>
      <c r="U63" s="27"/>
    </row>
    <row r="64" spans="1:31" x14ac:dyDescent="0.2">
      <c r="A64" s="41" t="s">
        <v>42</v>
      </c>
      <c r="B64" s="40" t="s">
        <v>35</v>
      </c>
      <c r="C64" s="35">
        <v>52950.254800000002</v>
      </c>
      <c r="D64" s="36">
        <v>2.0000000000000001E-4</v>
      </c>
      <c r="E64" s="38">
        <f t="shared" si="6"/>
        <v>16900.989446072381</v>
      </c>
      <c r="F64" s="27">
        <f t="shared" si="7"/>
        <v>16901</v>
      </c>
      <c r="G64" s="27">
        <f t="shared" si="8"/>
        <v>-5.2828300031251274E-3</v>
      </c>
      <c r="H64" s="31"/>
      <c r="I64" s="27"/>
      <c r="J64" s="27"/>
      <c r="K64" s="27">
        <f>G64</f>
        <v>-5.2828300031251274E-3</v>
      </c>
      <c r="L64" s="27"/>
      <c r="M64" s="27"/>
      <c r="N64" s="27"/>
      <c r="O64" s="27">
        <f t="shared" ca="1" si="5"/>
        <v>-3.7037650751884713E-3</v>
      </c>
      <c r="P64" s="27"/>
      <c r="Q64" s="30">
        <f t="shared" si="9"/>
        <v>37931.754800000002</v>
      </c>
      <c r="R64" s="27"/>
      <c r="S64" s="27"/>
      <c r="T64" s="27"/>
      <c r="U64" s="27"/>
    </row>
    <row r="65" spans="1:21" x14ac:dyDescent="0.2">
      <c r="A65" s="36" t="s">
        <v>38</v>
      </c>
      <c r="B65" s="40" t="s">
        <v>35</v>
      </c>
      <c r="C65" s="35">
        <v>52966.775000000001</v>
      </c>
      <c r="D65" s="36">
        <v>1E-3</v>
      </c>
      <c r="E65" s="38">
        <f t="shared" si="6"/>
        <v>16933.9931571669</v>
      </c>
      <c r="F65" s="27">
        <f t="shared" si="7"/>
        <v>16934</v>
      </c>
      <c r="G65" s="27">
        <f t="shared" si="8"/>
        <v>-3.4252199984621257E-3</v>
      </c>
      <c r="H65" s="31"/>
      <c r="I65" s="27"/>
      <c r="J65" s="27"/>
      <c r="K65" s="27">
        <f>G65</f>
        <v>-3.4252199984621257E-3</v>
      </c>
      <c r="L65" s="27"/>
      <c r="M65" s="27"/>
      <c r="N65" s="27"/>
      <c r="O65" s="27">
        <f t="shared" ca="1" si="5"/>
        <v>-3.6545286664912066E-3</v>
      </c>
      <c r="P65" s="27"/>
      <c r="Q65" s="30">
        <f t="shared" si="9"/>
        <v>37948.275000000001</v>
      </c>
      <c r="R65" s="27"/>
      <c r="S65" s="27"/>
      <c r="T65" s="27"/>
      <c r="U65" s="27"/>
    </row>
    <row r="66" spans="1:21" x14ac:dyDescent="0.2">
      <c r="A66" s="41" t="s">
        <v>40</v>
      </c>
      <c r="B66" s="40"/>
      <c r="C66" s="36">
        <v>53252.592199999999</v>
      </c>
      <c r="D66" s="36">
        <v>6.9999999999999999E-4</v>
      </c>
      <c r="E66" s="38">
        <f t="shared" si="6"/>
        <v>17504.992799704276</v>
      </c>
      <c r="F66" s="27">
        <f t="shared" si="7"/>
        <v>17505</v>
      </c>
      <c r="G66" s="27">
        <f t="shared" si="8"/>
        <v>-3.604149998864159E-3</v>
      </c>
      <c r="H66" s="31"/>
      <c r="I66" s="27"/>
      <c r="J66" s="27">
        <f>G66</f>
        <v>-3.604149998864159E-3</v>
      </c>
      <c r="L66" s="27"/>
      <c r="M66" s="27"/>
      <c r="N66" s="27"/>
      <c r="O66" s="27">
        <f t="shared" ca="1" si="5"/>
        <v>-2.8025895947900482E-3</v>
      </c>
      <c r="P66" s="27"/>
      <c r="Q66" s="30">
        <f t="shared" si="9"/>
        <v>38234.092199999999</v>
      </c>
      <c r="R66" s="27"/>
      <c r="S66" s="27"/>
      <c r="T66" s="27"/>
      <c r="U66" s="27"/>
    </row>
    <row r="67" spans="1:21" x14ac:dyDescent="0.2">
      <c r="A67" s="41" t="s">
        <v>42</v>
      </c>
      <c r="B67" s="40" t="s">
        <v>35</v>
      </c>
      <c r="C67" s="35">
        <v>53334.183299999997</v>
      </c>
      <c r="D67" s="36">
        <v>2.0000000000000001E-4</v>
      </c>
      <c r="E67" s="38">
        <f t="shared" si="6"/>
        <v>17667.99379801449</v>
      </c>
      <c r="F67" s="27">
        <f t="shared" si="7"/>
        <v>17668</v>
      </c>
      <c r="G67" s="27">
        <f t="shared" si="8"/>
        <v>-3.1044400020618923E-3</v>
      </c>
      <c r="H67" s="31"/>
      <c r="I67" s="27"/>
      <c r="J67" s="27"/>
      <c r="K67" s="27">
        <f t="shared" ref="K67:K72" si="10">G67</f>
        <v>-3.1044400020618923E-3</v>
      </c>
      <c r="L67" s="27"/>
      <c r="M67" s="27"/>
      <c r="N67" s="27"/>
      <c r="O67" s="27">
        <f t="shared" ca="1" si="5"/>
        <v>-2.5593915760732527E-3</v>
      </c>
      <c r="P67" s="27"/>
      <c r="Q67" s="30">
        <f t="shared" si="9"/>
        <v>38315.683299999997</v>
      </c>
      <c r="R67" s="27"/>
      <c r="S67" s="27"/>
      <c r="T67" s="27"/>
      <c r="U67" s="27"/>
    </row>
    <row r="68" spans="1:21" x14ac:dyDescent="0.2">
      <c r="A68" s="41" t="s">
        <v>41</v>
      </c>
      <c r="B68" s="40" t="s">
        <v>33</v>
      </c>
      <c r="C68" s="35">
        <v>53335.4349</v>
      </c>
      <c r="D68" s="35">
        <v>1E-4</v>
      </c>
      <c r="E68" s="38">
        <f t="shared" si="6"/>
        <v>17670.494218397173</v>
      </c>
      <c r="F68" s="27">
        <f t="shared" si="7"/>
        <v>17670.5</v>
      </c>
      <c r="G68" s="27">
        <f t="shared" si="8"/>
        <v>-2.8940150004928E-3</v>
      </c>
      <c r="H68" s="31"/>
      <c r="I68" s="27"/>
      <c r="J68" s="27"/>
      <c r="K68" s="27">
        <f t="shared" si="10"/>
        <v>-2.8940150004928E-3</v>
      </c>
      <c r="L68" s="27"/>
      <c r="M68" s="27"/>
      <c r="N68" s="27"/>
      <c r="O68" s="27">
        <f t="shared" ca="1" si="5"/>
        <v>-2.5556615451113388E-3</v>
      </c>
      <c r="P68" s="27"/>
      <c r="Q68" s="30">
        <f t="shared" si="9"/>
        <v>38316.9349</v>
      </c>
      <c r="R68" s="27"/>
      <c r="S68" s="27"/>
      <c r="T68" s="27"/>
      <c r="U68" s="27"/>
    </row>
    <row r="69" spans="1:21" x14ac:dyDescent="0.2">
      <c r="A69" s="41" t="s">
        <v>42</v>
      </c>
      <c r="B69" s="40" t="s">
        <v>35</v>
      </c>
      <c r="C69" s="35">
        <v>53347.197</v>
      </c>
      <c r="D69" s="36">
        <v>1E-4</v>
      </c>
      <c r="E69" s="38">
        <f t="shared" si="6"/>
        <v>17693.99229652364</v>
      </c>
      <c r="F69" s="27">
        <f t="shared" si="7"/>
        <v>17694</v>
      </c>
      <c r="G69" s="27">
        <f t="shared" si="8"/>
        <v>-3.8560200046049431E-3</v>
      </c>
      <c r="H69" s="31"/>
      <c r="I69" s="27"/>
      <c r="J69" s="27"/>
      <c r="K69" s="27">
        <f t="shared" si="10"/>
        <v>-3.8560200046049431E-3</v>
      </c>
      <c r="L69" s="27"/>
      <c r="M69" s="27"/>
      <c r="N69" s="27"/>
      <c r="O69" s="27">
        <f t="shared" ca="1" si="5"/>
        <v>-2.5205992540693473E-3</v>
      </c>
      <c r="P69" s="27"/>
      <c r="Q69" s="30">
        <f t="shared" si="9"/>
        <v>38328.697</v>
      </c>
      <c r="R69" s="27"/>
      <c r="S69" s="27"/>
      <c r="T69" s="27"/>
      <c r="U69" s="27"/>
    </row>
    <row r="70" spans="1:21" x14ac:dyDescent="0.2">
      <c r="A70" s="41" t="s">
        <v>42</v>
      </c>
      <c r="B70" s="40" t="s">
        <v>35</v>
      </c>
      <c r="C70" s="35">
        <v>53663.049899999998</v>
      </c>
      <c r="D70" s="36">
        <v>4.0000000000000002E-4</v>
      </c>
      <c r="E70" s="38">
        <f t="shared" si="6"/>
        <v>18324.996634241572</v>
      </c>
      <c r="F70" s="27">
        <f t="shared" si="7"/>
        <v>18325</v>
      </c>
      <c r="G70" s="27">
        <f t="shared" si="8"/>
        <v>-1.684750008280389E-3</v>
      </c>
      <c r="H70" s="31"/>
      <c r="I70" s="27"/>
      <c r="J70" s="27"/>
      <c r="K70" s="27">
        <f t="shared" si="10"/>
        <v>-1.684750008280389E-3</v>
      </c>
      <c r="L70" s="27"/>
      <c r="M70" s="27"/>
      <c r="N70" s="27"/>
      <c r="O70" s="27">
        <f t="shared" ca="1" si="5"/>
        <v>-1.5791394392822532E-3</v>
      </c>
      <c r="P70" s="27"/>
      <c r="Q70" s="30">
        <f t="shared" si="9"/>
        <v>38644.549899999998</v>
      </c>
      <c r="R70" s="27"/>
      <c r="S70" s="27"/>
      <c r="T70" s="27"/>
      <c r="U70" s="27"/>
    </row>
    <row r="71" spans="1:21" x14ac:dyDescent="0.2">
      <c r="A71" s="41" t="s">
        <v>42</v>
      </c>
      <c r="B71" s="40" t="s">
        <v>35</v>
      </c>
      <c r="C71" s="35">
        <v>53667.054199999999</v>
      </c>
      <c r="D71" s="36">
        <v>1E-4</v>
      </c>
      <c r="E71" s="38">
        <f t="shared" si="6"/>
        <v>18332.996341287238</v>
      </c>
      <c r="F71" s="27">
        <f t="shared" si="7"/>
        <v>18333</v>
      </c>
      <c r="G71" s="27">
        <f t="shared" si="8"/>
        <v>-1.8313900072826073E-3</v>
      </c>
      <c r="H71" s="31"/>
      <c r="I71" s="27"/>
      <c r="J71" s="27"/>
      <c r="K71" s="27">
        <f t="shared" si="10"/>
        <v>-1.8313900072826073E-3</v>
      </c>
      <c r="L71" s="27"/>
      <c r="M71" s="27"/>
      <c r="N71" s="27"/>
      <c r="O71" s="27">
        <f t="shared" ca="1" si="5"/>
        <v>-1.5672033402041284E-3</v>
      </c>
      <c r="P71" s="27"/>
      <c r="Q71" s="30">
        <f t="shared" si="9"/>
        <v>38648.554199999999</v>
      </c>
      <c r="R71" s="27"/>
      <c r="S71" s="27"/>
      <c r="T71" s="27"/>
      <c r="U71" s="27"/>
    </row>
    <row r="72" spans="1:21" x14ac:dyDescent="0.2">
      <c r="A72" s="42" t="s">
        <v>42</v>
      </c>
      <c r="B72" s="40" t="s">
        <v>35</v>
      </c>
      <c r="C72" s="35">
        <v>53670.058299999997</v>
      </c>
      <c r="D72" s="35">
        <v>5.9999999999999995E-4</v>
      </c>
      <c r="E72" s="38">
        <f t="shared" si="6"/>
        <v>18338.997869628238</v>
      </c>
      <c r="F72" s="27">
        <f t="shared" si="7"/>
        <v>18339</v>
      </c>
      <c r="G72" s="27">
        <f t="shared" si="8"/>
        <v>-1.0663700013537891E-3</v>
      </c>
      <c r="H72" s="31"/>
      <c r="I72" s="27"/>
      <c r="J72" s="27"/>
      <c r="K72" s="27">
        <f t="shared" si="10"/>
        <v>-1.0663700013537891E-3</v>
      </c>
      <c r="L72" s="27"/>
      <c r="M72" s="27"/>
      <c r="N72" s="27"/>
      <c r="O72" s="27">
        <f t="shared" ca="1" si="5"/>
        <v>-1.5582512658955348E-3</v>
      </c>
      <c r="P72" s="27"/>
      <c r="Q72" s="30">
        <f t="shared" si="9"/>
        <v>38651.558299999997</v>
      </c>
      <c r="R72" s="27"/>
      <c r="S72" s="27"/>
      <c r="T72" s="27"/>
      <c r="U72" s="27"/>
    </row>
    <row r="73" spans="1:21" x14ac:dyDescent="0.2">
      <c r="A73" s="43" t="s">
        <v>57</v>
      </c>
      <c r="B73" s="44" t="s">
        <v>33</v>
      </c>
      <c r="C73" s="43">
        <v>53749.395100000002</v>
      </c>
      <c r="D73" s="43">
        <v>4.0000000000000002E-4</v>
      </c>
      <c r="E73" s="38">
        <f t="shared" si="6"/>
        <v>18497.495274403256</v>
      </c>
      <c r="F73" s="27">
        <f t="shared" si="7"/>
        <v>18497.5</v>
      </c>
      <c r="G73" s="27">
        <f t="shared" si="8"/>
        <v>-2.3654250035178848E-3</v>
      </c>
      <c r="H73" s="31"/>
      <c r="I73" s="27"/>
      <c r="J73" s="27">
        <f>G73</f>
        <v>-2.3654250035178848E-3</v>
      </c>
      <c r="L73" s="27"/>
      <c r="M73" s="27"/>
      <c r="N73" s="27"/>
      <c r="O73" s="27">
        <f t="shared" ca="1" si="5"/>
        <v>-1.321767302910188E-3</v>
      </c>
      <c r="P73" s="27"/>
      <c r="Q73" s="30">
        <f t="shared" si="9"/>
        <v>38730.895100000002</v>
      </c>
      <c r="R73" s="27"/>
      <c r="S73" s="27"/>
      <c r="T73" s="27"/>
      <c r="U73" s="27"/>
    </row>
    <row r="74" spans="1:21" x14ac:dyDescent="0.2">
      <c r="A74" s="42" t="s">
        <v>52</v>
      </c>
      <c r="B74" s="37" t="s">
        <v>33</v>
      </c>
      <c r="C74" s="36">
        <v>54753.5144</v>
      </c>
      <c r="D74" s="36">
        <v>2.0000000000000001E-4</v>
      </c>
      <c r="E74" s="38">
        <f t="shared" si="6"/>
        <v>20503.503874882445</v>
      </c>
      <c r="F74" s="27">
        <f t="shared" si="7"/>
        <v>20503.5</v>
      </c>
      <c r="G74" s="27">
        <f t="shared" si="8"/>
        <v>1.9395949930185452E-3</v>
      </c>
      <c r="H74" s="31"/>
      <c r="I74" s="27"/>
      <c r="K74" s="27">
        <f>G74</f>
        <v>1.9395949930185452E-3</v>
      </c>
      <c r="L74" s="27"/>
      <c r="M74" s="27"/>
      <c r="N74" s="27"/>
      <c r="O74" s="27">
        <f t="shared" ca="1" si="5"/>
        <v>1.67120954092961E-3</v>
      </c>
      <c r="P74" s="27"/>
      <c r="Q74" s="30">
        <f t="shared" si="9"/>
        <v>39735.0144</v>
      </c>
      <c r="R74" s="27"/>
      <c r="S74" s="27"/>
      <c r="T74" s="27"/>
      <c r="U74" s="27"/>
    </row>
    <row r="75" spans="1:21" x14ac:dyDescent="0.2">
      <c r="A75" s="63" t="s">
        <v>275</v>
      </c>
      <c r="B75" s="64" t="s">
        <v>33</v>
      </c>
      <c r="C75" s="63">
        <v>54798.315499999997</v>
      </c>
      <c r="D75" s="63" t="s">
        <v>72</v>
      </c>
      <c r="E75" s="38">
        <f t="shared" si="6"/>
        <v>20593.006578307148</v>
      </c>
      <c r="F75" s="27">
        <f t="shared" si="7"/>
        <v>20593</v>
      </c>
      <c r="G75" s="27">
        <f t="shared" si="8"/>
        <v>3.2928099972195923E-3</v>
      </c>
      <c r="H75" s="31"/>
      <c r="J75" s="27"/>
      <c r="K75" s="27">
        <f>G75</f>
        <v>3.2928099972195923E-3</v>
      </c>
      <c r="L75" s="27"/>
      <c r="M75" s="27"/>
      <c r="N75" s="27"/>
      <c r="O75" s="27">
        <f t="shared" ca="1" si="5"/>
        <v>1.8047446493661308E-3</v>
      </c>
      <c r="P75" s="27"/>
      <c r="Q75" s="30">
        <f t="shared" si="9"/>
        <v>39779.815499999997</v>
      </c>
      <c r="R75" s="27"/>
      <c r="S75" s="27"/>
      <c r="T75" s="27"/>
      <c r="U75" s="27"/>
    </row>
    <row r="76" spans="1:21" x14ac:dyDescent="0.2">
      <c r="A76" s="63" t="s">
        <v>275</v>
      </c>
      <c r="B76" s="64" t="s">
        <v>35</v>
      </c>
      <c r="C76" s="63">
        <v>54798.571199999998</v>
      </c>
      <c r="D76" s="63" t="s">
        <v>72</v>
      </c>
      <c r="E76" s="38">
        <f t="shared" si="6"/>
        <v>20593.517410435506</v>
      </c>
      <c r="F76" s="27">
        <f t="shared" si="7"/>
        <v>20593.5</v>
      </c>
      <c r="G76" s="27">
        <f t="shared" si="8"/>
        <v>8.7148949969559908E-3</v>
      </c>
      <c r="H76" s="31"/>
      <c r="J76" s="27"/>
      <c r="K76" s="27">
        <f>G76</f>
        <v>8.7148949969559908E-3</v>
      </c>
      <c r="L76" s="27"/>
      <c r="M76" s="27"/>
      <c r="N76" s="27"/>
      <c r="O76" s="27">
        <f t="shared" ca="1" si="5"/>
        <v>1.8054906555585136E-3</v>
      </c>
      <c r="P76" s="27"/>
      <c r="Q76" s="30">
        <f t="shared" si="9"/>
        <v>39780.071199999998</v>
      </c>
      <c r="R76" s="27"/>
      <c r="S76" s="27"/>
      <c r="T76" s="27"/>
      <c r="U76" s="27"/>
    </row>
    <row r="77" spans="1:21" x14ac:dyDescent="0.2">
      <c r="A77" s="43" t="s">
        <v>53</v>
      </c>
      <c r="B77" s="44" t="s">
        <v>33</v>
      </c>
      <c r="C77" s="43">
        <v>55100.905299999999</v>
      </c>
      <c r="D77" s="43">
        <v>5.9999999999999995E-4</v>
      </c>
      <c r="E77" s="38">
        <f t="shared" si="6"/>
        <v>21197.514171396218</v>
      </c>
      <c r="F77" s="27">
        <f t="shared" si="7"/>
        <v>21197.5</v>
      </c>
      <c r="G77" s="27">
        <f t="shared" si="8"/>
        <v>7.0935749972704798E-3</v>
      </c>
      <c r="H77" s="31"/>
      <c r="I77" s="27"/>
      <c r="J77" s="27"/>
      <c r="K77" s="27">
        <f>G77</f>
        <v>7.0935749972704798E-3</v>
      </c>
      <c r="L77" s="27"/>
      <c r="M77" s="27"/>
      <c r="N77" s="27"/>
      <c r="O77" s="27">
        <f t="shared" ca="1" si="5"/>
        <v>2.7066661359569401E-3</v>
      </c>
      <c r="P77" s="27"/>
      <c r="Q77" s="30">
        <f t="shared" si="9"/>
        <v>40082.405299999999</v>
      </c>
      <c r="R77" s="27"/>
      <c r="S77" s="27"/>
      <c r="T77" s="27"/>
      <c r="U77" s="27"/>
    </row>
    <row r="78" spans="1:21" x14ac:dyDescent="0.2">
      <c r="A78" s="48" t="s">
        <v>61</v>
      </c>
      <c r="B78" s="48"/>
      <c r="C78" s="49">
        <v>55473.318399999996</v>
      </c>
      <c r="D78" s="49">
        <v>1.9E-3</v>
      </c>
      <c r="E78" s="38">
        <f t="shared" si="6"/>
        <v>21941.513297327881</v>
      </c>
      <c r="F78" s="27">
        <f t="shared" si="7"/>
        <v>21941.5</v>
      </c>
      <c r="G78" s="27">
        <f t="shared" si="8"/>
        <v>6.6560549967107363E-3</v>
      </c>
      <c r="H78" s="31"/>
      <c r="I78" s="27"/>
      <c r="J78" s="27">
        <f>G78</f>
        <v>6.6560549967107363E-3</v>
      </c>
      <c r="L78" s="27"/>
      <c r="M78" s="27"/>
      <c r="N78" s="27"/>
      <c r="O78" s="27">
        <f t="shared" ca="1" si="5"/>
        <v>3.816723350222543E-3</v>
      </c>
      <c r="P78" s="27"/>
      <c r="Q78" s="30">
        <f t="shared" si="9"/>
        <v>40454.818399999996</v>
      </c>
      <c r="R78" s="27"/>
      <c r="S78" s="27"/>
      <c r="T78" s="27"/>
      <c r="U78" s="27"/>
    </row>
    <row r="79" spans="1:21" x14ac:dyDescent="0.2">
      <c r="A79" s="48" t="s">
        <v>61</v>
      </c>
      <c r="B79" s="48"/>
      <c r="C79" s="49">
        <v>55473.568200000002</v>
      </c>
      <c r="D79" s="49">
        <v>2.5000000000000001E-3</v>
      </c>
      <c r="E79" s="38">
        <f t="shared" si="6"/>
        <v>21942.012342559268</v>
      </c>
      <c r="F79" s="27">
        <f t="shared" si="7"/>
        <v>21942</v>
      </c>
      <c r="G79" s="27">
        <f t="shared" si="8"/>
        <v>6.178139999974519E-3</v>
      </c>
      <c r="H79" s="31"/>
      <c r="I79" s="27"/>
      <c r="J79" s="27">
        <f>G79</f>
        <v>6.178139999974519E-3</v>
      </c>
      <c r="L79" s="27"/>
      <c r="M79" s="27"/>
      <c r="N79" s="27"/>
      <c r="O79" s="27">
        <f t="shared" ca="1" si="5"/>
        <v>3.8174693564149258E-3</v>
      </c>
      <c r="P79" s="27"/>
      <c r="Q79" s="30">
        <f t="shared" si="9"/>
        <v>40455.068200000002</v>
      </c>
      <c r="R79" s="27"/>
      <c r="S79" s="27"/>
      <c r="T79" s="27"/>
      <c r="U79" s="27"/>
    </row>
    <row r="80" spans="1:21" x14ac:dyDescent="0.2">
      <c r="A80" s="42" t="s">
        <v>56</v>
      </c>
      <c r="B80" s="37" t="s">
        <v>35</v>
      </c>
      <c r="C80" s="36">
        <v>55532.6322</v>
      </c>
      <c r="D80" s="36">
        <v>4.0000000000000002E-4</v>
      </c>
      <c r="E80" s="38">
        <f t="shared" si="6"/>
        <v>22060.009170205845</v>
      </c>
      <c r="F80" s="27">
        <f t="shared" si="7"/>
        <v>22060</v>
      </c>
      <c r="G80" s="27">
        <f t="shared" si="8"/>
        <v>4.5901999983470887E-3</v>
      </c>
      <c r="H80" s="31"/>
      <c r="I80" s="27"/>
      <c r="J80" s="27"/>
      <c r="K80" s="27">
        <f>G80</f>
        <v>4.5901999983470887E-3</v>
      </c>
      <c r="L80" s="27"/>
      <c r="M80" s="27"/>
      <c r="N80" s="27"/>
      <c r="O80" s="27">
        <f t="shared" ca="1" si="5"/>
        <v>3.993526817817273E-3</v>
      </c>
      <c r="P80" s="27"/>
      <c r="Q80" s="30">
        <f t="shared" si="9"/>
        <v>40514.1322</v>
      </c>
      <c r="R80" s="27"/>
      <c r="S80" s="27"/>
      <c r="T80" s="27"/>
      <c r="U80" s="27"/>
    </row>
    <row r="81" spans="1:21" x14ac:dyDescent="0.2">
      <c r="A81" s="63" t="s">
        <v>304</v>
      </c>
      <c r="B81" s="64" t="s">
        <v>33</v>
      </c>
      <c r="C81" s="63">
        <v>55804.436399999999</v>
      </c>
      <c r="D81" s="63" t="s">
        <v>72</v>
      </c>
      <c r="E81" s="38">
        <f t="shared" si="6"/>
        <v>22603.013933530645</v>
      </c>
      <c r="F81" s="27">
        <f t="shared" si="7"/>
        <v>22603</v>
      </c>
      <c r="G81" s="27">
        <f t="shared" si="8"/>
        <v>6.9745099972351454E-3</v>
      </c>
      <c r="H81" s="31"/>
      <c r="I81" s="27"/>
      <c r="J81" s="27"/>
      <c r="K81" s="27">
        <f>G81</f>
        <v>6.9745099972351454E-3</v>
      </c>
      <c r="L81" s="27"/>
      <c r="M81" s="27"/>
      <c r="N81" s="27"/>
      <c r="O81" s="27">
        <f t="shared" ca="1" si="5"/>
        <v>4.8036895427449912E-3</v>
      </c>
      <c r="P81" s="27"/>
      <c r="Q81" s="30">
        <f t="shared" si="9"/>
        <v>40785.936399999999</v>
      </c>
      <c r="R81" s="27"/>
      <c r="S81" s="27"/>
      <c r="T81" s="27"/>
      <c r="U81" s="27"/>
    </row>
    <row r="82" spans="1:21" x14ac:dyDescent="0.2">
      <c r="A82" s="45" t="s">
        <v>59</v>
      </c>
      <c r="B82" s="46" t="s">
        <v>35</v>
      </c>
      <c r="C82" s="47">
        <v>56178.352189999998</v>
      </c>
      <c r="D82" s="47">
        <v>1E-4</v>
      </c>
      <c r="E82" s="38">
        <f t="shared" si="6"/>
        <v>23350.015102211466</v>
      </c>
      <c r="F82" s="27">
        <f t="shared" si="7"/>
        <v>23350</v>
      </c>
      <c r="G82" s="27">
        <f t="shared" si="8"/>
        <v>7.5594999943859875E-3</v>
      </c>
      <c r="H82" s="31"/>
      <c r="I82" s="27"/>
      <c r="K82" s="27">
        <f>G82</f>
        <v>7.5594999943859875E-3</v>
      </c>
      <c r="L82" s="27"/>
      <c r="M82" s="27"/>
      <c r="N82" s="27"/>
      <c r="O82" s="27">
        <f t="shared" ca="1" si="5"/>
        <v>5.9182227941648978E-3</v>
      </c>
      <c r="P82" s="27"/>
      <c r="Q82" s="30">
        <f t="shared" si="9"/>
        <v>41159.852189999998</v>
      </c>
      <c r="R82" s="27"/>
      <c r="S82" s="27"/>
      <c r="T82" s="27"/>
      <c r="U82" s="27"/>
    </row>
    <row r="83" spans="1:21" x14ac:dyDescent="0.2">
      <c r="A83" s="45" t="s">
        <v>58</v>
      </c>
      <c r="B83" s="46" t="s">
        <v>35</v>
      </c>
      <c r="C83" s="47">
        <v>56203.879200000003</v>
      </c>
      <c r="D83" s="47">
        <v>2.0000000000000001E-4</v>
      </c>
      <c r="E83" s="38">
        <f t="shared" si="6"/>
        <v>23401.012430521489</v>
      </c>
      <c r="F83" s="27">
        <f t="shared" si="7"/>
        <v>23401</v>
      </c>
      <c r="G83" s="27">
        <f t="shared" si="8"/>
        <v>6.2221699990914203E-3</v>
      </c>
      <c r="H83" s="31"/>
      <c r="I83" s="27"/>
      <c r="J83" s="27"/>
      <c r="K83" s="27">
        <f>G83</f>
        <v>6.2221699990914203E-3</v>
      </c>
      <c r="L83" s="27"/>
      <c r="M83" s="27"/>
      <c r="N83" s="27"/>
      <c r="O83" s="27">
        <f t="shared" ca="1" si="5"/>
        <v>5.9943154257879432E-3</v>
      </c>
      <c r="P83" s="27"/>
      <c r="Q83" s="30">
        <f t="shared" si="9"/>
        <v>41185.379200000003</v>
      </c>
      <c r="R83" s="27"/>
      <c r="S83" s="27"/>
      <c r="T83" s="27"/>
      <c r="U83" s="27"/>
    </row>
    <row r="84" spans="1:21" x14ac:dyDescent="0.2">
      <c r="A84" s="65" t="s">
        <v>0</v>
      </c>
      <c r="B84" s="66" t="s">
        <v>35</v>
      </c>
      <c r="C84" s="67">
        <v>56590.3105</v>
      </c>
      <c r="D84" s="70">
        <v>1E-4</v>
      </c>
      <c r="E84" s="38">
        <f>+(C84-C$7)/C$8</f>
        <v>24173.016824117294</v>
      </c>
      <c r="F84" s="27">
        <f t="shared" si="7"/>
        <v>24173</v>
      </c>
      <c r="G84" s="27">
        <f>+C84-(C$7+F84*C$8)</f>
        <v>8.4214099988457747E-3</v>
      </c>
      <c r="H84" s="31"/>
      <c r="I84" s="27"/>
      <c r="J84" s="27"/>
      <c r="K84" s="27">
        <f>G84</f>
        <v>8.4214099988457747E-3</v>
      </c>
      <c r="L84" s="27"/>
      <c r="M84" s="27"/>
      <c r="N84" s="27"/>
      <c r="O84" s="27">
        <f ca="1">+C$11+C$12*F84</f>
        <v>7.1461489868269897E-3</v>
      </c>
      <c r="P84" s="27"/>
      <c r="Q84" s="30">
        <f>+C84-15018.5</f>
        <v>41571.8105</v>
      </c>
      <c r="R84" s="27"/>
      <c r="S84" s="27"/>
      <c r="T84" s="27"/>
      <c r="U84" s="27"/>
    </row>
    <row r="85" spans="1:21" x14ac:dyDescent="0.2">
      <c r="A85" s="68" t="s">
        <v>315</v>
      </c>
      <c r="B85" s="69" t="s">
        <v>35</v>
      </c>
      <c r="C85" s="71">
        <v>59489.283499999998</v>
      </c>
      <c r="D85" s="72">
        <v>4.5999999999999999E-3</v>
      </c>
      <c r="E85" s="38">
        <f t="shared" ref="E85:E86" si="11">+(C85-C$7)/C$8</f>
        <v>29964.52463654253</v>
      </c>
      <c r="F85" s="27">
        <f t="shared" ref="F85:F86" si="12">ROUND(2*E85,0)/2</f>
        <v>29964.5</v>
      </c>
      <c r="G85" s="27">
        <f t="shared" ref="G85:G86" si="13">+C85-(C$7+F85*C$8)</f>
        <v>1.2331964993791189E-2</v>
      </c>
      <c r="H85" s="31"/>
      <c r="I85" s="27"/>
      <c r="J85" s="27"/>
      <c r="K85" s="27">
        <f t="shared" ref="K85:K86" si="14">G85</f>
        <v>1.2331964993791189E-2</v>
      </c>
      <c r="L85" s="27"/>
      <c r="M85" s="27"/>
      <c r="N85" s="27"/>
      <c r="O85" s="27">
        <f t="shared" ref="O85:O86" ca="1" si="15">+C$11+C$12*F85</f>
        <v>1.5787138713196969E-2</v>
      </c>
      <c r="P85" s="27"/>
      <c r="Q85" s="30">
        <f t="shared" ref="Q85:Q86" si="16">+C85-15018.5</f>
        <v>44470.783499999998</v>
      </c>
      <c r="R85" s="27"/>
      <c r="S85" s="27"/>
      <c r="T85" s="27"/>
      <c r="U85" s="27"/>
    </row>
    <row r="86" spans="1:21" x14ac:dyDescent="0.2">
      <c r="A86" s="68" t="s">
        <v>315</v>
      </c>
      <c r="B86" s="69" t="s">
        <v>35</v>
      </c>
      <c r="C86" s="71">
        <v>59489.5314</v>
      </c>
      <c r="D86" s="72">
        <v>2.7000000000000001E-3</v>
      </c>
      <c r="E86" s="38">
        <f t="shared" si="11"/>
        <v>29965.01988599353</v>
      </c>
      <c r="F86" s="27">
        <f t="shared" si="12"/>
        <v>29965</v>
      </c>
      <c r="G86" s="27">
        <f t="shared" si="13"/>
        <v>9.9540500013972633E-3</v>
      </c>
      <c r="H86" s="31"/>
      <c r="I86" s="27"/>
      <c r="J86" s="27"/>
      <c r="K86" s="27">
        <f t="shared" si="14"/>
        <v>9.9540500013972633E-3</v>
      </c>
      <c r="L86" s="27"/>
      <c r="M86" s="27"/>
      <c r="N86" s="27"/>
      <c r="O86" s="27">
        <f t="shared" ca="1" si="15"/>
        <v>1.5787884719389352E-2</v>
      </c>
      <c r="P86" s="27"/>
      <c r="Q86" s="30">
        <f t="shared" si="16"/>
        <v>44471.0314</v>
      </c>
      <c r="R86" s="27"/>
      <c r="S86" s="27"/>
      <c r="T86" s="27"/>
      <c r="U86" s="27"/>
    </row>
    <row r="87" spans="1:21" x14ac:dyDescent="0.2">
      <c r="A87" s="27"/>
      <c r="B87" s="28"/>
      <c r="C87" s="32"/>
      <c r="D87" s="32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">
      <c r="A88" s="27"/>
      <c r="B88" s="28"/>
      <c r="C88" s="32"/>
      <c r="D88" s="32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">
      <c r="A89" s="27"/>
      <c r="B89" s="28"/>
      <c r="C89" s="32"/>
      <c r="D89" s="32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">
      <c r="A90" s="27"/>
      <c r="B90" s="28"/>
      <c r="C90" s="32"/>
      <c r="D90" s="32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">
      <c r="A91" s="27"/>
      <c r="B91" s="28"/>
      <c r="C91" s="32"/>
      <c r="D91" s="32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x14ac:dyDescent="0.2">
      <c r="A92" s="27"/>
      <c r="B92" s="28"/>
      <c r="C92" s="32"/>
      <c r="D92" s="32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x14ac:dyDescent="0.2">
      <c r="A93" s="27"/>
      <c r="B93" s="28"/>
      <c r="C93" s="32"/>
      <c r="D93" s="32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x14ac:dyDescent="0.2">
      <c r="A94" s="27"/>
      <c r="B94" s="28"/>
      <c r="C94" s="32"/>
      <c r="D94" s="32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x14ac:dyDescent="0.2">
      <c r="A95" s="27"/>
      <c r="B95" s="28"/>
      <c r="C95" s="32"/>
      <c r="D95" s="32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x14ac:dyDescent="0.2">
      <c r="A96" s="27"/>
      <c r="B96" s="28"/>
      <c r="C96" s="32"/>
      <c r="D96" s="32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">
      <c r="A97" s="27"/>
      <c r="B97" s="28"/>
      <c r="C97" s="32"/>
      <c r="D97" s="32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">
      <c r="A98" s="27"/>
      <c r="B98" s="28"/>
      <c r="C98" s="32"/>
      <c r="D98" s="32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">
      <c r="A99" s="27"/>
      <c r="B99" s="28"/>
      <c r="C99" s="32"/>
      <c r="D99" s="32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">
      <c r="A100" s="27"/>
      <c r="B100" s="28"/>
      <c r="C100" s="32"/>
      <c r="D100" s="32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">
      <c r="A101" s="27"/>
      <c r="B101" s="28"/>
      <c r="C101" s="32"/>
      <c r="D101" s="32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">
      <c r="A102" s="27"/>
      <c r="B102" s="28"/>
      <c r="C102" s="32"/>
      <c r="D102" s="32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">
      <c r="A103" s="27"/>
      <c r="B103" s="28"/>
      <c r="C103" s="32"/>
      <c r="D103" s="32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">
      <c r="A104" s="27"/>
      <c r="B104" s="28"/>
      <c r="C104" s="32"/>
      <c r="D104" s="32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">
      <c r="A105" s="27"/>
      <c r="B105" s="28"/>
      <c r="C105" s="32"/>
      <c r="D105" s="32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">
      <c r="A106" s="27"/>
      <c r="B106" s="28"/>
      <c r="C106" s="32"/>
      <c r="D106" s="32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">
      <c r="A107" s="27"/>
      <c r="B107" s="28"/>
      <c r="C107" s="32"/>
      <c r="D107" s="32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">
      <c r="A108" s="27"/>
      <c r="B108" s="28"/>
      <c r="C108" s="32"/>
      <c r="D108" s="32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">
      <c r="A109" s="27"/>
      <c r="B109" s="28"/>
      <c r="C109" s="32"/>
      <c r="D109" s="32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">
      <c r="A110" s="27"/>
      <c r="B110" s="28"/>
      <c r="C110" s="32"/>
      <c r="D110" s="32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">
      <c r="A111" s="27"/>
      <c r="B111" s="28"/>
      <c r="C111" s="32"/>
      <c r="D111" s="32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">
      <c r="A112" s="27"/>
      <c r="B112" s="28"/>
      <c r="C112" s="32"/>
      <c r="D112" s="32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">
      <c r="A113" s="27"/>
      <c r="B113" s="28"/>
      <c r="C113" s="32"/>
      <c r="D113" s="32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">
      <c r="A114" s="27"/>
      <c r="B114" s="28"/>
      <c r="C114" s="32"/>
      <c r="D114" s="3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">
      <c r="A115" s="27"/>
      <c r="B115" s="28"/>
      <c r="C115" s="32"/>
      <c r="D115" s="32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">
      <c r="A116" s="27"/>
      <c r="B116" s="28"/>
      <c r="C116" s="32"/>
      <c r="D116" s="32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">
      <c r="A117" s="27"/>
      <c r="B117" s="28"/>
      <c r="C117" s="32"/>
      <c r="D117" s="32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">
      <c r="A118" s="27"/>
      <c r="B118" s="28"/>
      <c r="C118" s="32"/>
      <c r="D118" s="32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">
      <c r="A119" s="27"/>
      <c r="B119" s="28"/>
      <c r="C119" s="32"/>
      <c r="D119" s="32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">
      <c r="A120" s="27"/>
      <c r="B120" s="28"/>
      <c r="C120" s="32"/>
      <c r="D120" s="3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">
      <c r="A121" s="27"/>
      <c r="B121" s="28"/>
      <c r="C121" s="32"/>
      <c r="D121" s="32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">
      <c r="A122" s="27"/>
      <c r="B122" s="28"/>
      <c r="C122" s="32"/>
      <c r="D122" s="32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">
      <c r="A123" s="27"/>
      <c r="B123" s="28"/>
      <c r="C123" s="32"/>
      <c r="D123" s="32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">
      <c r="A124" s="27"/>
      <c r="B124" s="28"/>
      <c r="C124" s="32"/>
      <c r="D124" s="32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">
      <c r="A125" s="27"/>
      <c r="B125" s="28"/>
      <c r="C125" s="32"/>
      <c r="D125" s="32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">
      <c r="A126" s="27"/>
      <c r="B126" s="28"/>
      <c r="C126" s="32"/>
      <c r="D126" s="32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">
      <c r="A127" s="27"/>
      <c r="B127" s="28"/>
      <c r="C127" s="32"/>
      <c r="D127" s="32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">
      <c r="A128" s="27"/>
      <c r="B128" s="28"/>
      <c r="C128" s="32"/>
      <c r="D128" s="32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">
      <c r="A129" s="27"/>
      <c r="B129" s="28"/>
      <c r="C129" s="32"/>
      <c r="D129" s="32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">
      <c r="A130" s="27"/>
      <c r="B130" s="28"/>
      <c r="C130" s="32"/>
      <c r="D130" s="32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">
      <c r="A131" s="27"/>
      <c r="B131" s="28"/>
      <c r="C131" s="32"/>
      <c r="D131" s="32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">
      <c r="A132" s="27"/>
      <c r="B132" s="28"/>
      <c r="C132" s="32"/>
      <c r="D132" s="3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">
      <c r="A133" s="27"/>
      <c r="B133" s="28"/>
      <c r="C133" s="32"/>
      <c r="D133" s="3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">
      <c r="A134" s="27"/>
      <c r="B134" s="28"/>
      <c r="C134" s="32"/>
      <c r="D134" s="32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">
      <c r="A135" s="27"/>
      <c r="B135" s="28"/>
      <c r="C135" s="32"/>
      <c r="D135" s="32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">
      <c r="A136" s="27"/>
      <c r="B136" s="28"/>
      <c r="C136" s="32"/>
      <c r="D136" s="3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">
      <c r="A137" s="27"/>
      <c r="B137" s="28"/>
      <c r="C137" s="32"/>
      <c r="D137" s="32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">
      <c r="A138" s="27"/>
      <c r="B138" s="28"/>
      <c r="C138" s="32"/>
      <c r="D138" s="32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">
      <c r="A139" s="27"/>
      <c r="B139" s="28"/>
      <c r="C139" s="32"/>
      <c r="D139" s="32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">
      <c r="A140" s="27"/>
      <c r="B140" s="28"/>
      <c r="C140" s="32"/>
      <c r="D140" s="32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">
      <c r="A141" s="27"/>
      <c r="B141" s="28"/>
      <c r="C141" s="32"/>
      <c r="D141" s="32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">
      <c r="A142" s="27"/>
      <c r="B142" s="28"/>
      <c r="C142" s="32"/>
      <c r="D142" s="32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">
      <c r="A143" s="27"/>
      <c r="B143" s="28"/>
      <c r="C143" s="32"/>
      <c r="D143" s="32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">
      <c r="A144" s="27"/>
      <c r="B144" s="28"/>
      <c r="C144" s="32"/>
      <c r="D144" s="32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">
      <c r="A145" s="27"/>
      <c r="B145" s="28"/>
      <c r="C145" s="32"/>
      <c r="D145" s="32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">
      <c r="A146" s="27"/>
      <c r="B146" s="28"/>
      <c r="C146" s="32"/>
      <c r="D146" s="3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">
      <c r="A147" s="27"/>
      <c r="B147" s="28"/>
      <c r="C147" s="32"/>
      <c r="D147" s="3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">
      <c r="A148" s="27"/>
      <c r="B148" s="28"/>
      <c r="C148" s="32"/>
      <c r="D148" s="32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">
      <c r="A149" s="27"/>
      <c r="B149" s="28"/>
      <c r="C149" s="32"/>
      <c r="D149" s="32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">
      <c r="A150" s="27"/>
      <c r="B150" s="28"/>
      <c r="C150" s="32"/>
      <c r="D150" s="3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">
      <c r="A151" s="27"/>
      <c r="B151" s="28"/>
      <c r="C151" s="32"/>
      <c r="D151" s="32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">
      <c r="A152" s="27"/>
      <c r="B152" s="28"/>
      <c r="C152" s="32"/>
      <c r="D152" s="32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">
      <c r="A153" s="27"/>
      <c r="B153" s="28"/>
      <c r="C153" s="32"/>
      <c r="D153" s="32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">
      <c r="A154" s="27"/>
      <c r="B154" s="28"/>
      <c r="C154" s="32"/>
      <c r="D154" s="32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">
      <c r="A155" s="27"/>
      <c r="B155" s="28"/>
      <c r="C155" s="32"/>
      <c r="D155" s="32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">
      <c r="A156" s="27"/>
      <c r="B156" s="28"/>
      <c r="C156" s="32"/>
      <c r="D156" s="32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">
      <c r="A157" s="27"/>
      <c r="B157" s="28"/>
      <c r="C157" s="32"/>
      <c r="D157" s="32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">
      <c r="A158" s="27"/>
      <c r="B158" s="28"/>
      <c r="C158" s="32"/>
      <c r="D158" s="32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">
      <c r="A159" s="27"/>
      <c r="B159" s="28"/>
      <c r="C159" s="32"/>
      <c r="D159" s="32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">
      <c r="A160" s="27"/>
      <c r="B160" s="28"/>
      <c r="C160" s="32"/>
      <c r="D160" s="32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">
      <c r="A161" s="27"/>
      <c r="B161" s="28"/>
      <c r="C161" s="32"/>
      <c r="D161" s="32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">
      <c r="A162" s="27"/>
      <c r="B162" s="28"/>
      <c r="C162" s="32"/>
      <c r="D162" s="32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">
      <c r="A163" s="27"/>
      <c r="B163" s="28"/>
      <c r="C163" s="32"/>
      <c r="D163" s="3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">
      <c r="A164" s="27"/>
      <c r="B164" s="28"/>
      <c r="C164" s="32"/>
      <c r="D164" s="32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">
      <c r="A165" s="27"/>
      <c r="B165" s="28"/>
      <c r="C165" s="32"/>
      <c r="D165" s="32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">
      <c r="A166" s="27"/>
      <c r="B166" s="28"/>
      <c r="C166" s="32"/>
      <c r="D166" s="32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">
      <c r="A167" s="27"/>
      <c r="B167" s="28"/>
      <c r="C167" s="32"/>
      <c r="D167" s="32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">
      <c r="A168" s="27"/>
      <c r="B168" s="28"/>
      <c r="C168" s="32"/>
      <c r="D168" s="32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">
      <c r="A169" s="27"/>
      <c r="B169" s="28"/>
      <c r="C169" s="32"/>
      <c r="D169" s="32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">
      <c r="A170" s="27"/>
      <c r="B170" s="28"/>
      <c r="C170" s="32"/>
      <c r="D170" s="32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">
      <c r="A171" s="27"/>
      <c r="B171" s="28"/>
      <c r="C171" s="32"/>
      <c r="D171" s="32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">
      <c r="A172" s="27"/>
      <c r="B172" s="28"/>
      <c r="C172" s="32"/>
      <c r="D172" s="32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">
      <c r="A173" s="27"/>
      <c r="B173" s="28"/>
      <c r="C173" s="32"/>
      <c r="D173" s="32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">
      <c r="A174" s="27"/>
      <c r="B174" s="28"/>
      <c r="C174" s="32"/>
      <c r="D174" s="32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">
      <c r="A175" s="27"/>
      <c r="B175" s="28"/>
      <c r="C175" s="32"/>
      <c r="D175" s="32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">
      <c r="A176" s="27"/>
      <c r="B176" s="28"/>
      <c r="C176" s="32"/>
      <c r="D176" s="32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">
      <c r="A177" s="27"/>
      <c r="B177" s="28"/>
      <c r="C177" s="32"/>
      <c r="D177" s="32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">
      <c r="A178" s="27"/>
      <c r="B178" s="28"/>
      <c r="C178" s="32"/>
      <c r="D178" s="32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">
      <c r="A179" s="27"/>
      <c r="B179" s="28"/>
      <c r="C179" s="32"/>
      <c r="D179" s="32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">
      <c r="A180" s="27"/>
      <c r="B180" s="28"/>
      <c r="C180" s="32"/>
      <c r="D180" s="32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">
      <c r="A181" s="27"/>
      <c r="B181" s="28"/>
      <c r="C181" s="32"/>
      <c r="D181" s="32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">
      <c r="A182" s="27"/>
      <c r="B182" s="28"/>
      <c r="C182" s="32"/>
      <c r="D182" s="32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">
      <c r="A183" s="27"/>
      <c r="B183" s="28"/>
      <c r="C183" s="32"/>
      <c r="D183" s="32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">
      <c r="A184" s="27"/>
      <c r="B184" s="28"/>
      <c r="C184" s="32"/>
      <c r="D184" s="32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">
      <c r="A185" s="27"/>
      <c r="B185" s="28"/>
      <c r="C185" s="32"/>
      <c r="D185" s="32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">
      <c r="A186" s="27"/>
      <c r="B186" s="28"/>
      <c r="C186" s="32"/>
      <c r="D186" s="32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">
      <c r="A187" s="27"/>
      <c r="B187" s="28"/>
      <c r="C187" s="32"/>
      <c r="D187" s="32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">
      <c r="A188" s="27"/>
      <c r="B188" s="28"/>
      <c r="C188" s="32"/>
      <c r="D188" s="32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">
      <c r="A189" s="27"/>
      <c r="B189" s="28"/>
      <c r="C189" s="32"/>
      <c r="D189" s="32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">
      <c r="A190" s="27"/>
      <c r="B190" s="28"/>
      <c r="C190" s="32"/>
      <c r="D190" s="32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">
      <c r="A191" s="27"/>
      <c r="B191" s="28"/>
      <c r="C191" s="32"/>
      <c r="D191" s="32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">
      <c r="A192" s="27"/>
      <c r="B192" s="28"/>
      <c r="C192" s="32"/>
      <c r="D192" s="32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">
      <c r="A193" s="27"/>
      <c r="B193" s="28"/>
      <c r="C193" s="32"/>
      <c r="D193" s="32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">
      <c r="A194" s="27"/>
      <c r="B194" s="28"/>
      <c r="C194" s="32"/>
      <c r="D194" s="32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">
      <c r="A195" s="27"/>
      <c r="B195" s="28"/>
      <c r="C195" s="32"/>
      <c r="D195" s="32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">
      <c r="A196" s="27"/>
      <c r="B196" s="28"/>
      <c r="C196" s="32"/>
      <c r="D196" s="32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">
      <c r="A197" s="27"/>
      <c r="B197" s="28"/>
      <c r="C197" s="32"/>
      <c r="D197" s="32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">
      <c r="A198" s="27"/>
      <c r="B198" s="28"/>
      <c r="C198" s="32"/>
      <c r="D198" s="32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">
      <c r="A199" s="27"/>
      <c r="B199" s="28"/>
      <c r="C199" s="32"/>
      <c r="D199" s="32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">
      <c r="A200" s="27"/>
      <c r="B200" s="28"/>
      <c r="C200" s="32"/>
      <c r="D200" s="32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">
      <c r="A201" s="27"/>
      <c r="B201" s="28"/>
      <c r="C201" s="32"/>
      <c r="D201" s="32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">
      <c r="A202" s="27"/>
      <c r="B202" s="28"/>
      <c r="C202" s="32"/>
      <c r="D202" s="32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">
      <c r="A203" s="27"/>
      <c r="B203" s="28"/>
      <c r="C203" s="32"/>
      <c r="D203" s="32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">
      <c r="A204" s="27"/>
      <c r="B204" s="28"/>
      <c r="C204" s="32"/>
      <c r="D204" s="32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">
      <c r="A205" s="27"/>
      <c r="B205" s="28"/>
      <c r="C205" s="32"/>
      <c r="D205" s="32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">
      <c r="A206" s="27"/>
      <c r="B206" s="28"/>
      <c r="C206" s="32"/>
      <c r="D206" s="32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">
      <c r="A207" s="27"/>
      <c r="B207" s="28"/>
      <c r="C207" s="32"/>
      <c r="D207" s="32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">
      <c r="A208" s="27"/>
      <c r="B208" s="28"/>
      <c r="C208" s="32"/>
      <c r="D208" s="32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">
      <c r="A209" s="27"/>
      <c r="B209" s="28"/>
      <c r="C209" s="32"/>
      <c r="D209" s="32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">
      <c r="A210" s="27"/>
      <c r="B210" s="28"/>
      <c r="C210" s="32"/>
      <c r="D210" s="32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">
      <c r="A211" s="27"/>
      <c r="B211" s="28"/>
      <c r="C211" s="32"/>
      <c r="D211" s="32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">
      <c r="A212" s="27"/>
      <c r="B212" s="28"/>
      <c r="C212" s="32"/>
      <c r="D212" s="32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">
      <c r="A213" s="27"/>
      <c r="B213" s="28"/>
      <c r="C213" s="32"/>
      <c r="D213" s="32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">
      <c r="A214" s="27"/>
      <c r="B214" s="28"/>
      <c r="C214" s="32"/>
      <c r="D214" s="3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">
      <c r="A215" s="27"/>
      <c r="B215" s="28"/>
      <c r="C215" s="32"/>
      <c r="D215" s="32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">
      <c r="C216" s="34"/>
      <c r="D216" s="34"/>
    </row>
    <row r="217" spans="1:21" x14ac:dyDescent="0.2">
      <c r="C217" s="34"/>
      <c r="D217" s="34"/>
    </row>
    <row r="218" spans="1:21" x14ac:dyDescent="0.2">
      <c r="C218" s="34"/>
      <c r="D218" s="34"/>
    </row>
    <row r="219" spans="1:21" x14ac:dyDescent="0.2">
      <c r="C219" s="34"/>
      <c r="D219" s="34"/>
    </row>
    <row r="220" spans="1:21" x14ac:dyDescent="0.2">
      <c r="C220" s="34"/>
      <c r="D220" s="34"/>
    </row>
    <row r="221" spans="1:21" x14ac:dyDescent="0.2">
      <c r="C221" s="34"/>
      <c r="D221" s="34"/>
    </row>
    <row r="222" spans="1:21" x14ac:dyDescent="0.2">
      <c r="C222" s="34"/>
      <c r="D222" s="34"/>
    </row>
    <row r="223" spans="1:21" x14ac:dyDescent="0.2">
      <c r="C223" s="34"/>
      <c r="D223" s="34"/>
    </row>
    <row r="224" spans="1:21" x14ac:dyDescent="0.2">
      <c r="C224" s="34"/>
      <c r="D224" s="34"/>
    </row>
    <row r="225" spans="3:4" x14ac:dyDescent="0.2">
      <c r="C225" s="34"/>
      <c r="D225" s="34"/>
    </row>
    <row r="226" spans="3:4" x14ac:dyDescent="0.2">
      <c r="C226" s="34"/>
      <c r="D226" s="34"/>
    </row>
    <row r="227" spans="3:4" x14ac:dyDescent="0.2">
      <c r="C227" s="34"/>
      <c r="D227" s="34"/>
    </row>
    <row r="228" spans="3:4" x14ac:dyDescent="0.2">
      <c r="C228" s="34"/>
      <c r="D228" s="34"/>
    </row>
    <row r="229" spans="3:4" x14ac:dyDescent="0.2">
      <c r="C229" s="34"/>
      <c r="D229" s="34"/>
    </row>
    <row r="230" spans="3:4" x14ac:dyDescent="0.2">
      <c r="C230" s="34"/>
      <c r="D230" s="34"/>
    </row>
    <row r="231" spans="3:4" x14ac:dyDescent="0.2">
      <c r="C231" s="34"/>
      <c r="D231" s="34"/>
    </row>
    <row r="232" spans="3:4" x14ac:dyDescent="0.2">
      <c r="C232" s="34"/>
      <c r="D232" s="34"/>
    </row>
    <row r="233" spans="3:4" x14ac:dyDescent="0.2">
      <c r="C233" s="34"/>
      <c r="D233" s="34"/>
    </row>
    <row r="234" spans="3:4" x14ac:dyDescent="0.2">
      <c r="C234" s="34"/>
      <c r="D234" s="34"/>
    </row>
    <row r="235" spans="3:4" x14ac:dyDescent="0.2">
      <c r="C235" s="34"/>
      <c r="D235" s="34"/>
    </row>
    <row r="236" spans="3:4" x14ac:dyDescent="0.2">
      <c r="C236" s="34"/>
      <c r="D236" s="34"/>
    </row>
    <row r="237" spans="3:4" x14ac:dyDescent="0.2">
      <c r="C237" s="34"/>
      <c r="D237" s="34"/>
    </row>
    <row r="238" spans="3:4" x14ac:dyDescent="0.2">
      <c r="C238" s="34"/>
      <c r="D238" s="34"/>
    </row>
    <row r="239" spans="3:4" x14ac:dyDescent="0.2">
      <c r="C239" s="34"/>
      <c r="D239" s="34"/>
    </row>
    <row r="240" spans="3:4" x14ac:dyDescent="0.2">
      <c r="C240" s="34"/>
      <c r="D240" s="34"/>
    </row>
    <row r="241" spans="3:4" x14ac:dyDescent="0.2">
      <c r="C241" s="34"/>
      <c r="D241" s="34"/>
    </row>
    <row r="242" spans="3:4" x14ac:dyDescent="0.2">
      <c r="C242" s="34"/>
      <c r="D242" s="34"/>
    </row>
    <row r="243" spans="3:4" x14ac:dyDescent="0.2">
      <c r="C243" s="34"/>
      <c r="D243" s="34"/>
    </row>
    <row r="244" spans="3:4" x14ac:dyDescent="0.2">
      <c r="C244" s="34"/>
      <c r="D244" s="34"/>
    </row>
    <row r="245" spans="3:4" x14ac:dyDescent="0.2">
      <c r="C245" s="34"/>
      <c r="D245" s="34"/>
    </row>
    <row r="246" spans="3:4" x14ac:dyDescent="0.2">
      <c r="C246" s="34"/>
      <c r="D246" s="34"/>
    </row>
    <row r="247" spans="3:4" x14ac:dyDescent="0.2">
      <c r="C247" s="34"/>
      <c r="D247" s="34"/>
    </row>
    <row r="248" spans="3:4" x14ac:dyDescent="0.2">
      <c r="C248" s="34"/>
      <c r="D248" s="34"/>
    </row>
    <row r="249" spans="3:4" x14ac:dyDescent="0.2">
      <c r="C249" s="34"/>
      <c r="D249" s="34"/>
    </row>
    <row r="250" spans="3:4" x14ac:dyDescent="0.2">
      <c r="C250" s="34"/>
      <c r="D250" s="34"/>
    </row>
    <row r="251" spans="3:4" x14ac:dyDescent="0.2">
      <c r="C251" s="34"/>
      <c r="D251" s="34"/>
    </row>
    <row r="252" spans="3:4" x14ac:dyDescent="0.2">
      <c r="C252" s="34"/>
      <c r="D252" s="34"/>
    </row>
    <row r="253" spans="3:4" x14ac:dyDescent="0.2">
      <c r="C253" s="34"/>
      <c r="D253" s="34"/>
    </row>
    <row r="254" spans="3:4" x14ac:dyDescent="0.2">
      <c r="C254" s="34"/>
      <c r="D254" s="34"/>
    </row>
    <row r="255" spans="3:4" x14ac:dyDescent="0.2">
      <c r="C255" s="34"/>
      <c r="D255" s="34"/>
    </row>
    <row r="256" spans="3:4" x14ac:dyDescent="0.2">
      <c r="C256" s="34"/>
      <c r="D256" s="34"/>
    </row>
    <row r="257" spans="3:4" x14ac:dyDescent="0.2">
      <c r="C257" s="34"/>
      <c r="D257" s="34"/>
    </row>
    <row r="258" spans="3:4" x14ac:dyDescent="0.2">
      <c r="C258" s="34"/>
      <c r="D258" s="34"/>
    </row>
    <row r="259" spans="3:4" x14ac:dyDescent="0.2">
      <c r="C259" s="34"/>
      <c r="D259" s="34"/>
    </row>
    <row r="260" spans="3:4" x14ac:dyDescent="0.2">
      <c r="C260" s="34"/>
      <c r="D260" s="34"/>
    </row>
    <row r="261" spans="3:4" x14ac:dyDescent="0.2">
      <c r="C261" s="34"/>
      <c r="D261" s="34"/>
    </row>
    <row r="262" spans="3:4" x14ac:dyDescent="0.2">
      <c r="C262" s="34"/>
      <c r="D262" s="34"/>
    </row>
    <row r="263" spans="3:4" x14ac:dyDescent="0.2">
      <c r="C263" s="34"/>
      <c r="D263" s="34"/>
    </row>
    <row r="264" spans="3:4" x14ac:dyDescent="0.2">
      <c r="C264" s="34"/>
      <c r="D264" s="34"/>
    </row>
    <row r="265" spans="3:4" x14ac:dyDescent="0.2">
      <c r="C265" s="34"/>
      <c r="D265" s="34"/>
    </row>
    <row r="266" spans="3:4" x14ac:dyDescent="0.2">
      <c r="C266" s="34"/>
      <c r="D266" s="34"/>
    </row>
    <row r="267" spans="3:4" x14ac:dyDescent="0.2">
      <c r="C267" s="34"/>
      <c r="D267" s="34"/>
    </row>
    <row r="268" spans="3:4" x14ac:dyDescent="0.2">
      <c r="C268" s="34"/>
      <c r="D268" s="34"/>
    </row>
    <row r="269" spans="3:4" x14ac:dyDescent="0.2">
      <c r="C269" s="34"/>
      <c r="D269" s="34"/>
    </row>
  </sheetData>
  <phoneticPr fontId="8" type="noConversion"/>
  <hyperlinks>
    <hyperlink ref="H25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topLeftCell="A31" workbookViewId="0">
      <selection activeCell="A41" sqref="A41:D71"/>
    </sheetView>
  </sheetViews>
  <sheetFormatPr defaultRowHeight="12.75" x14ac:dyDescent="0.2"/>
  <cols>
    <col min="1" max="1" width="19.7109375" style="34" customWidth="1"/>
    <col min="2" max="2" width="4.42578125" style="10" customWidth="1"/>
    <col min="3" max="3" width="12.7109375" style="3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50" t="s">
        <v>62</v>
      </c>
      <c r="I1" s="51" t="s">
        <v>63</v>
      </c>
      <c r="J1" s="52" t="s">
        <v>64</v>
      </c>
    </row>
    <row r="2" spans="1:16" x14ac:dyDescent="0.2">
      <c r="I2" s="53" t="s">
        <v>65</v>
      </c>
      <c r="J2" s="54" t="s">
        <v>66</v>
      </c>
    </row>
    <row r="3" spans="1:16" x14ac:dyDescent="0.2">
      <c r="A3" s="55" t="s">
        <v>67</v>
      </c>
      <c r="I3" s="53" t="s">
        <v>68</v>
      </c>
      <c r="J3" s="54" t="s">
        <v>69</v>
      </c>
    </row>
    <row r="4" spans="1:16" x14ac:dyDescent="0.2">
      <c r="I4" s="53" t="s">
        <v>70</v>
      </c>
      <c r="J4" s="54" t="s">
        <v>69</v>
      </c>
    </row>
    <row r="5" spans="1:16" ht="13.5" thickBot="1" x14ac:dyDescent="0.25">
      <c r="I5" s="56" t="s">
        <v>71</v>
      </c>
      <c r="J5" s="57" t="s">
        <v>72</v>
      </c>
    </row>
    <row r="10" spans="1:16" ht="13.5" thickBot="1" x14ac:dyDescent="0.25"/>
    <row r="11" spans="1:16" ht="12.75" customHeight="1" thickBot="1" x14ac:dyDescent="0.25">
      <c r="A11" s="34" t="str">
        <f t="shared" ref="A11:A42" si="0">P11</f>
        <v> BBS 50 </v>
      </c>
      <c r="B11" s="4" t="str">
        <f t="shared" ref="B11:B42" si="1">IF(H11=INT(H11),"I","II")</f>
        <v>I</v>
      </c>
      <c r="C11" s="34">
        <f t="shared" ref="C11:C42" si="2">1*G11</f>
        <v>44486.37</v>
      </c>
      <c r="D11" s="10" t="str">
        <f t="shared" ref="D11:D42" si="3">VLOOKUP(F11,I$1:J$5,2,FALSE)</f>
        <v>vis</v>
      </c>
      <c r="E11" s="58">
        <f>VLOOKUP(C11,Active!C$21:E$973,3,FALSE)</f>
        <v>-7.9831254787286863</v>
      </c>
      <c r="F11" s="4" t="s">
        <v>71</v>
      </c>
      <c r="G11" s="10" t="str">
        <f t="shared" ref="G11:G42" si="4">MID(I11,3,LEN(I11)-3)</f>
        <v>44486.370</v>
      </c>
      <c r="H11" s="34">
        <f t="shared" ref="H11:H42" si="5">1*K11</f>
        <v>-8</v>
      </c>
      <c r="I11" s="59" t="s">
        <v>147</v>
      </c>
      <c r="J11" s="60" t="s">
        <v>148</v>
      </c>
      <c r="K11" s="59">
        <v>-8</v>
      </c>
      <c r="L11" s="59" t="s">
        <v>149</v>
      </c>
      <c r="M11" s="60" t="s">
        <v>131</v>
      </c>
      <c r="N11" s="60"/>
      <c r="O11" s="61" t="s">
        <v>150</v>
      </c>
      <c r="P11" s="61" t="s">
        <v>151</v>
      </c>
    </row>
    <row r="12" spans="1:16" ht="12.75" customHeight="1" thickBot="1" x14ac:dyDescent="0.25">
      <c r="A12" s="34" t="str">
        <f t="shared" si="0"/>
        <v> BBS 50 </v>
      </c>
      <c r="B12" s="4" t="str">
        <f t="shared" si="1"/>
        <v>I</v>
      </c>
      <c r="C12" s="34">
        <f t="shared" si="2"/>
        <v>44489.372000000003</v>
      </c>
      <c r="D12" s="10" t="str">
        <f t="shared" si="3"/>
        <v>vis</v>
      </c>
      <c r="E12" s="58">
        <f>VLOOKUP(C12,Active!C$21:E$973,3,FALSE)</f>
        <v>-1.9857924739359796</v>
      </c>
      <c r="F12" s="4" t="s">
        <v>71</v>
      </c>
      <c r="G12" s="10" t="str">
        <f t="shared" si="4"/>
        <v>44489.372</v>
      </c>
      <c r="H12" s="34">
        <f t="shared" si="5"/>
        <v>-2</v>
      </c>
      <c r="I12" s="59" t="s">
        <v>152</v>
      </c>
      <c r="J12" s="60" t="s">
        <v>153</v>
      </c>
      <c r="K12" s="59">
        <v>-2</v>
      </c>
      <c r="L12" s="59" t="s">
        <v>154</v>
      </c>
      <c r="M12" s="60" t="s">
        <v>131</v>
      </c>
      <c r="N12" s="60"/>
      <c r="O12" s="61" t="s">
        <v>150</v>
      </c>
      <c r="P12" s="61" t="s">
        <v>151</v>
      </c>
    </row>
    <row r="13" spans="1:16" ht="12.75" customHeight="1" thickBot="1" x14ac:dyDescent="0.25">
      <c r="A13" s="34" t="str">
        <f t="shared" si="0"/>
        <v> BBS 50 </v>
      </c>
      <c r="B13" s="4" t="str">
        <f t="shared" si="1"/>
        <v>I</v>
      </c>
      <c r="C13" s="34">
        <f t="shared" si="2"/>
        <v>44490.366000000002</v>
      </c>
      <c r="D13" s="10" t="str">
        <f t="shared" si="3"/>
        <v>vis</v>
      </c>
      <c r="E13" s="58">
        <f>VLOOKUP(C13,Active!C$21:E$973,3,FALSE)</f>
        <v>0</v>
      </c>
      <c r="F13" s="4" t="s">
        <v>71</v>
      </c>
      <c r="G13" s="10" t="str">
        <f t="shared" si="4"/>
        <v>44490.366</v>
      </c>
      <c r="H13" s="34">
        <f t="shared" si="5"/>
        <v>0</v>
      </c>
      <c r="I13" s="59" t="s">
        <v>155</v>
      </c>
      <c r="J13" s="60" t="s">
        <v>156</v>
      </c>
      <c r="K13" s="59">
        <v>0</v>
      </c>
      <c r="L13" s="59" t="s">
        <v>157</v>
      </c>
      <c r="M13" s="60" t="s">
        <v>131</v>
      </c>
      <c r="N13" s="60"/>
      <c r="O13" s="61" t="s">
        <v>150</v>
      </c>
      <c r="P13" s="61" t="s">
        <v>151</v>
      </c>
    </row>
    <row r="14" spans="1:16" ht="12.75" customHeight="1" thickBot="1" x14ac:dyDescent="0.25">
      <c r="A14" s="34" t="str">
        <f t="shared" si="0"/>
        <v> BBS 50 </v>
      </c>
      <c r="B14" s="4" t="str">
        <f t="shared" si="1"/>
        <v>I</v>
      </c>
      <c r="C14" s="34">
        <f t="shared" si="2"/>
        <v>44498.364000000001</v>
      </c>
      <c r="D14" s="10" t="str">
        <f t="shared" si="3"/>
        <v>vis</v>
      </c>
      <c r="E14" s="58">
        <f>VLOOKUP(C14,Active!C$21:E$973,3,FALSE)</f>
        <v>15.978237632352803</v>
      </c>
      <c r="F14" s="4" t="s">
        <v>71</v>
      </c>
      <c r="G14" s="10" t="str">
        <f t="shared" si="4"/>
        <v>44498.364</v>
      </c>
      <c r="H14" s="34">
        <f t="shared" si="5"/>
        <v>16</v>
      </c>
      <c r="I14" s="59" t="s">
        <v>158</v>
      </c>
      <c r="J14" s="60" t="s">
        <v>159</v>
      </c>
      <c r="K14" s="59">
        <v>16</v>
      </c>
      <c r="L14" s="59" t="s">
        <v>160</v>
      </c>
      <c r="M14" s="60" t="s">
        <v>131</v>
      </c>
      <c r="N14" s="60"/>
      <c r="O14" s="61" t="s">
        <v>150</v>
      </c>
      <c r="P14" s="61" t="s">
        <v>151</v>
      </c>
    </row>
    <row r="15" spans="1:16" ht="12.75" customHeight="1" thickBot="1" x14ac:dyDescent="0.25">
      <c r="A15" s="34" t="str">
        <f t="shared" si="0"/>
        <v> BBS 111 </v>
      </c>
      <c r="B15" s="4" t="str">
        <f t="shared" si="1"/>
        <v>I</v>
      </c>
      <c r="C15" s="34">
        <f t="shared" si="2"/>
        <v>50053.283000000003</v>
      </c>
      <c r="D15" s="10" t="str">
        <f t="shared" si="3"/>
        <v>vis</v>
      </c>
      <c r="E15" s="58">
        <f>VLOOKUP(C15,Active!C$21:E$973,3,FALSE)</f>
        <v>11113.479589279783</v>
      </c>
      <c r="F15" s="4" t="s">
        <v>71</v>
      </c>
      <c r="G15" s="10" t="str">
        <f t="shared" si="4"/>
        <v>50053.283</v>
      </c>
      <c r="H15" s="34">
        <f t="shared" si="5"/>
        <v>11129</v>
      </c>
      <c r="I15" s="59" t="s">
        <v>166</v>
      </c>
      <c r="J15" s="60" t="s">
        <v>167</v>
      </c>
      <c r="K15" s="59">
        <v>11129</v>
      </c>
      <c r="L15" s="59" t="s">
        <v>168</v>
      </c>
      <c r="M15" s="60" t="s">
        <v>169</v>
      </c>
      <c r="N15" s="60" t="s">
        <v>170</v>
      </c>
      <c r="O15" s="61" t="s">
        <v>150</v>
      </c>
      <c r="P15" s="61" t="s">
        <v>171</v>
      </c>
    </row>
    <row r="16" spans="1:16" ht="12.75" customHeight="1" thickBot="1" x14ac:dyDescent="0.25">
      <c r="A16" s="34" t="str">
        <f t="shared" si="0"/>
        <v>IBVS 5263 </v>
      </c>
      <c r="B16" s="4" t="str">
        <f t="shared" si="1"/>
        <v>II</v>
      </c>
      <c r="C16" s="34">
        <f t="shared" si="2"/>
        <v>51433.565999999999</v>
      </c>
      <c r="D16" s="10" t="str">
        <f t="shared" si="3"/>
        <v>vis</v>
      </c>
      <c r="E16" s="58">
        <f>VLOOKUP(C16,Active!C$21:E$973,3,FALSE)</f>
        <v>13870.98018616624</v>
      </c>
      <c r="F16" s="4" t="s">
        <v>71</v>
      </c>
      <c r="G16" s="10" t="str">
        <f t="shared" si="4"/>
        <v>51433.5660</v>
      </c>
      <c r="H16" s="34">
        <f t="shared" si="5"/>
        <v>13886.5</v>
      </c>
      <c r="I16" s="59" t="s">
        <v>180</v>
      </c>
      <c r="J16" s="60" t="s">
        <v>181</v>
      </c>
      <c r="K16" s="59">
        <v>13886.5</v>
      </c>
      <c r="L16" s="59" t="s">
        <v>182</v>
      </c>
      <c r="M16" s="60" t="s">
        <v>169</v>
      </c>
      <c r="N16" s="60" t="s">
        <v>170</v>
      </c>
      <c r="O16" s="61" t="s">
        <v>183</v>
      </c>
      <c r="P16" s="62" t="s">
        <v>184</v>
      </c>
    </row>
    <row r="17" spans="1:16" ht="12.75" customHeight="1" thickBot="1" x14ac:dyDescent="0.25">
      <c r="A17" s="34" t="str">
        <f t="shared" si="0"/>
        <v>IBVS 5287 </v>
      </c>
      <c r="B17" s="4" t="str">
        <f t="shared" si="1"/>
        <v>II</v>
      </c>
      <c r="C17" s="34">
        <f t="shared" si="2"/>
        <v>51771.443599999999</v>
      </c>
      <c r="D17" s="10" t="str">
        <f t="shared" si="3"/>
        <v>vis</v>
      </c>
      <c r="E17" s="58">
        <f>VLOOKUP(C17,Active!C$21:E$973,3,FALSE)</f>
        <v>14545.985010303439</v>
      </c>
      <c r="F17" s="4" t="s">
        <v>71</v>
      </c>
      <c r="G17" s="10" t="str">
        <f t="shared" si="4"/>
        <v>51771.4436</v>
      </c>
      <c r="H17" s="34">
        <f t="shared" si="5"/>
        <v>14561.5</v>
      </c>
      <c r="I17" s="59" t="s">
        <v>185</v>
      </c>
      <c r="J17" s="60" t="s">
        <v>186</v>
      </c>
      <c r="K17" s="59">
        <v>14561.5</v>
      </c>
      <c r="L17" s="59" t="s">
        <v>187</v>
      </c>
      <c r="M17" s="60" t="s">
        <v>169</v>
      </c>
      <c r="N17" s="60" t="s">
        <v>170</v>
      </c>
      <c r="O17" s="61" t="s">
        <v>188</v>
      </c>
      <c r="P17" s="62" t="s">
        <v>189</v>
      </c>
    </row>
    <row r="18" spans="1:16" ht="12.75" customHeight="1" thickBot="1" x14ac:dyDescent="0.25">
      <c r="A18" s="34" t="str">
        <f t="shared" si="0"/>
        <v>IBVS 5287 </v>
      </c>
      <c r="B18" s="4" t="str">
        <f t="shared" si="1"/>
        <v>II</v>
      </c>
      <c r="C18" s="34">
        <f t="shared" si="2"/>
        <v>51772.443500000001</v>
      </c>
      <c r="D18" s="10" t="str">
        <f t="shared" si="3"/>
        <v>vis</v>
      </c>
      <c r="E18" s="58">
        <f>VLOOKUP(C18,Active!C$21:E$973,3,FALSE)</f>
        <v>14547.98258967436</v>
      </c>
      <c r="F18" s="4" t="s">
        <v>71</v>
      </c>
      <c r="G18" s="10" t="str">
        <f t="shared" si="4"/>
        <v>51772.4435</v>
      </c>
      <c r="H18" s="34">
        <f t="shared" si="5"/>
        <v>14563.5</v>
      </c>
      <c r="I18" s="59" t="s">
        <v>190</v>
      </c>
      <c r="J18" s="60" t="s">
        <v>191</v>
      </c>
      <c r="K18" s="59">
        <v>14563.5</v>
      </c>
      <c r="L18" s="59" t="s">
        <v>192</v>
      </c>
      <c r="M18" s="60" t="s">
        <v>169</v>
      </c>
      <c r="N18" s="60" t="s">
        <v>170</v>
      </c>
      <c r="O18" s="61" t="s">
        <v>188</v>
      </c>
      <c r="P18" s="62" t="s">
        <v>189</v>
      </c>
    </row>
    <row r="19" spans="1:16" ht="12.75" customHeight="1" thickBot="1" x14ac:dyDescent="0.25">
      <c r="A19" s="34" t="str">
        <f t="shared" si="0"/>
        <v>BAVM 172 </v>
      </c>
      <c r="B19" s="4" t="str">
        <f t="shared" si="1"/>
        <v>II</v>
      </c>
      <c r="C19" s="34">
        <f t="shared" si="2"/>
        <v>51834.513099999996</v>
      </c>
      <c r="D19" s="10" t="str">
        <f t="shared" si="3"/>
        <v>vis</v>
      </c>
      <c r="E19" s="58">
        <f>VLOOKUP(C19,Active!C$21:E$973,3,FALSE)</f>
        <v>14671.983942330657</v>
      </c>
      <c r="F19" s="4" t="s">
        <v>71</v>
      </c>
      <c r="G19" s="10" t="str">
        <f t="shared" si="4"/>
        <v>51834.5131</v>
      </c>
      <c r="H19" s="34">
        <f t="shared" si="5"/>
        <v>14687.5</v>
      </c>
      <c r="I19" s="59" t="s">
        <v>193</v>
      </c>
      <c r="J19" s="60" t="s">
        <v>194</v>
      </c>
      <c r="K19" s="59">
        <v>14687.5</v>
      </c>
      <c r="L19" s="59" t="s">
        <v>195</v>
      </c>
      <c r="M19" s="60" t="s">
        <v>169</v>
      </c>
      <c r="N19" s="60" t="s">
        <v>196</v>
      </c>
      <c r="O19" s="61" t="s">
        <v>197</v>
      </c>
      <c r="P19" s="62" t="s">
        <v>198</v>
      </c>
    </row>
    <row r="20" spans="1:16" ht="12.75" customHeight="1" thickBot="1" x14ac:dyDescent="0.25">
      <c r="A20" s="34" t="str">
        <f t="shared" si="0"/>
        <v>BAVM 172 </v>
      </c>
      <c r="B20" s="4" t="str">
        <f t="shared" si="1"/>
        <v>II</v>
      </c>
      <c r="C20" s="34">
        <f t="shared" si="2"/>
        <v>51835.513500000001</v>
      </c>
      <c r="D20" s="10" t="str">
        <f t="shared" si="3"/>
        <v>vis</v>
      </c>
      <c r="E20" s="58">
        <f>VLOOKUP(C20,Active!C$21:E$973,3,FALSE)</f>
        <v>14673.982520591157</v>
      </c>
      <c r="F20" s="4" t="s">
        <v>71</v>
      </c>
      <c r="G20" s="10" t="str">
        <f t="shared" si="4"/>
        <v>51835.5135</v>
      </c>
      <c r="H20" s="34">
        <f t="shared" si="5"/>
        <v>14689.5</v>
      </c>
      <c r="I20" s="59" t="s">
        <v>199</v>
      </c>
      <c r="J20" s="60" t="s">
        <v>200</v>
      </c>
      <c r="K20" s="59">
        <v>14689.5</v>
      </c>
      <c r="L20" s="59" t="s">
        <v>201</v>
      </c>
      <c r="M20" s="60" t="s">
        <v>169</v>
      </c>
      <c r="N20" s="60" t="s">
        <v>196</v>
      </c>
      <c r="O20" s="61" t="s">
        <v>197</v>
      </c>
      <c r="P20" s="62" t="s">
        <v>198</v>
      </c>
    </row>
    <row r="21" spans="1:16" ht="12.75" customHeight="1" thickBot="1" x14ac:dyDescent="0.25">
      <c r="A21" s="34" t="str">
        <f t="shared" si="0"/>
        <v>OEJV 0074 </v>
      </c>
      <c r="B21" s="4" t="str">
        <f t="shared" si="1"/>
        <v>II</v>
      </c>
      <c r="C21" s="34">
        <f t="shared" si="2"/>
        <v>52151.366269999999</v>
      </c>
      <c r="D21" s="10" t="str">
        <f t="shared" si="3"/>
        <v>vis</v>
      </c>
      <c r="E21" s="58">
        <f>VLOOKUP(C21,Active!C$21:E$973,3,FALSE)</f>
        <v>15304.986598597796</v>
      </c>
      <c r="F21" s="4" t="s">
        <v>71</v>
      </c>
      <c r="G21" s="10" t="str">
        <f t="shared" si="4"/>
        <v>52151.36627</v>
      </c>
      <c r="H21" s="34">
        <f t="shared" si="5"/>
        <v>15320.5</v>
      </c>
      <c r="I21" s="59" t="s">
        <v>209</v>
      </c>
      <c r="J21" s="60" t="s">
        <v>210</v>
      </c>
      <c r="K21" s="59">
        <v>15320.5</v>
      </c>
      <c r="L21" s="59" t="s">
        <v>211</v>
      </c>
      <c r="M21" s="60" t="s">
        <v>212</v>
      </c>
      <c r="N21" s="60" t="s">
        <v>196</v>
      </c>
      <c r="O21" s="61" t="s">
        <v>213</v>
      </c>
      <c r="P21" s="62" t="s">
        <v>214</v>
      </c>
    </row>
    <row r="22" spans="1:16" ht="12.75" customHeight="1" thickBot="1" x14ac:dyDescent="0.25">
      <c r="A22" s="34" t="str">
        <f t="shared" si="0"/>
        <v>IBVS 5583 </v>
      </c>
      <c r="B22" s="4" t="str">
        <f t="shared" si="1"/>
        <v>II</v>
      </c>
      <c r="C22" s="34">
        <f t="shared" si="2"/>
        <v>52274.504800000002</v>
      </c>
      <c r="D22" s="10" t="str">
        <f t="shared" si="3"/>
        <v>vis</v>
      </c>
      <c r="E22" s="58">
        <f>VLOOKUP(C22,Active!C$21:E$973,3,FALSE)</f>
        <v>15550.990186249554</v>
      </c>
      <c r="F22" s="4" t="s">
        <v>71</v>
      </c>
      <c r="G22" s="10" t="str">
        <f t="shared" si="4"/>
        <v>52274.5048</v>
      </c>
      <c r="H22" s="34">
        <f t="shared" si="5"/>
        <v>15566.5</v>
      </c>
      <c r="I22" s="59" t="s">
        <v>215</v>
      </c>
      <c r="J22" s="60" t="s">
        <v>216</v>
      </c>
      <c r="K22" s="59">
        <v>15566.5</v>
      </c>
      <c r="L22" s="59" t="s">
        <v>217</v>
      </c>
      <c r="M22" s="60" t="s">
        <v>169</v>
      </c>
      <c r="N22" s="60" t="s">
        <v>170</v>
      </c>
      <c r="O22" s="61" t="s">
        <v>188</v>
      </c>
      <c r="P22" s="62" t="s">
        <v>218</v>
      </c>
    </row>
    <row r="23" spans="1:16" ht="12.75" customHeight="1" thickBot="1" x14ac:dyDescent="0.25">
      <c r="A23" s="34" t="str">
        <f t="shared" si="0"/>
        <v>IBVS 5694 </v>
      </c>
      <c r="B23" s="4" t="str">
        <f t="shared" si="1"/>
        <v>II</v>
      </c>
      <c r="C23" s="34">
        <f t="shared" si="2"/>
        <v>52944.248299999999</v>
      </c>
      <c r="D23" s="10" t="str">
        <f t="shared" si="3"/>
        <v>vis</v>
      </c>
      <c r="E23" s="58">
        <f>VLOOKUP(C23,Active!C$21:E$973,3,FALSE)</f>
        <v>16888.989785614918</v>
      </c>
      <c r="F23" s="4" t="s">
        <v>71</v>
      </c>
      <c r="G23" s="10" t="str">
        <f t="shared" si="4"/>
        <v>52944.2483</v>
      </c>
      <c r="H23" s="34">
        <f t="shared" si="5"/>
        <v>16904.5</v>
      </c>
      <c r="I23" s="59" t="s">
        <v>219</v>
      </c>
      <c r="J23" s="60" t="s">
        <v>220</v>
      </c>
      <c r="K23" s="59">
        <v>16904.5</v>
      </c>
      <c r="L23" s="59" t="s">
        <v>221</v>
      </c>
      <c r="M23" s="60" t="s">
        <v>169</v>
      </c>
      <c r="N23" s="60" t="s">
        <v>170</v>
      </c>
      <c r="O23" s="61" t="s">
        <v>222</v>
      </c>
      <c r="P23" s="62" t="s">
        <v>223</v>
      </c>
    </row>
    <row r="24" spans="1:16" ht="12.75" customHeight="1" thickBot="1" x14ac:dyDescent="0.25">
      <c r="A24" s="34" t="str">
        <f t="shared" si="0"/>
        <v>IBVS 5694 </v>
      </c>
      <c r="B24" s="4" t="str">
        <f t="shared" si="1"/>
        <v>II</v>
      </c>
      <c r="C24" s="34">
        <f t="shared" si="2"/>
        <v>52950.254800000002</v>
      </c>
      <c r="D24" s="10" t="str">
        <f t="shared" si="3"/>
        <v>vis</v>
      </c>
      <c r="E24" s="58">
        <f>VLOOKUP(C24,Active!C$21:E$973,3,FALSE)</f>
        <v>16900.989446072381</v>
      </c>
      <c r="F24" s="4" t="s">
        <v>71</v>
      </c>
      <c r="G24" s="10" t="str">
        <f t="shared" si="4"/>
        <v>52950.2548</v>
      </c>
      <c r="H24" s="34">
        <f t="shared" si="5"/>
        <v>16916.5</v>
      </c>
      <c r="I24" s="59" t="s">
        <v>224</v>
      </c>
      <c r="J24" s="60" t="s">
        <v>225</v>
      </c>
      <c r="K24" s="59">
        <v>16916.5</v>
      </c>
      <c r="L24" s="59" t="s">
        <v>226</v>
      </c>
      <c r="M24" s="60" t="s">
        <v>169</v>
      </c>
      <c r="N24" s="60" t="s">
        <v>170</v>
      </c>
      <c r="O24" s="61" t="s">
        <v>222</v>
      </c>
      <c r="P24" s="62" t="s">
        <v>223</v>
      </c>
    </row>
    <row r="25" spans="1:16" ht="12.75" customHeight="1" thickBot="1" x14ac:dyDescent="0.25">
      <c r="A25" s="34" t="str">
        <f t="shared" si="0"/>
        <v>IBVS 5502 </v>
      </c>
      <c r="B25" s="4" t="str">
        <f t="shared" si="1"/>
        <v>II</v>
      </c>
      <c r="C25" s="34">
        <f t="shared" si="2"/>
        <v>52966.775000000001</v>
      </c>
      <c r="D25" s="10" t="str">
        <f t="shared" si="3"/>
        <v>vis</v>
      </c>
      <c r="E25" s="58">
        <f>VLOOKUP(C25,Active!C$21:E$973,3,FALSE)</f>
        <v>16933.9931571669</v>
      </c>
      <c r="F25" s="4" t="s">
        <v>71</v>
      </c>
      <c r="G25" s="10" t="str">
        <f t="shared" si="4"/>
        <v>52966.775</v>
      </c>
      <c r="H25" s="34">
        <f t="shared" si="5"/>
        <v>16949.5</v>
      </c>
      <c r="I25" s="59" t="s">
        <v>227</v>
      </c>
      <c r="J25" s="60" t="s">
        <v>228</v>
      </c>
      <c r="K25" s="59">
        <v>16949.5</v>
      </c>
      <c r="L25" s="59" t="s">
        <v>229</v>
      </c>
      <c r="M25" s="60" t="s">
        <v>169</v>
      </c>
      <c r="N25" s="60" t="s">
        <v>170</v>
      </c>
      <c r="O25" s="61" t="s">
        <v>230</v>
      </c>
      <c r="P25" s="62" t="s">
        <v>231</v>
      </c>
    </row>
    <row r="26" spans="1:16" ht="12.75" customHeight="1" thickBot="1" x14ac:dyDescent="0.25">
      <c r="A26" s="34" t="str">
        <f t="shared" si="0"/>
        <v>BAVM 173 </v>
      </c>
      <c r="B26" s="4" t="str">
        <f t="shared" si="1"/>
        <v>II</v>
      </c>
      <c r="C26" s="34">
        <f t="shared" si="2"/>
        <v>53252.592199999999</v>
      </c>
      <c r="D26" s="10" t="str">
        <f t="shared" si="3"/>
        <v>vis</v>
      </c>
      <c r="E26" s="58">
        <f>VLOOKUP(C26,Active!C$21:E$973,3,FALSE)</f>
        <v>17504.992799704276</v>
      </c>
      <c r="F26" s="4" t="s">
        <v>71</v>
      </c>
      <c r="G26" s="10" t="str">
        <f t="shared" si="4"/>
        <v>53252.5922</v>
      </c>
      <c r="H26" s="34">
        <f t="shared" si="5"/>
        <v>17520.5</v>
      </c>
      <c r="I26" s="59" t="s">
        <v>232</v>
      </c>
      <c r="J26" s="60" t="s">
        <v>233</v>
      </c>
      <c r="K26" s="59">
        <v>17520.5</v>
      </c>
      <c r="L26" s="59" t="s">
        <v>234</v>
      </c>
      <c r="M26" s="60" t="s">
        <v>169</v>
      </c>
      <c r="N26" s="60" t="s">
        <v>196</v>
      </c>
      <c r="O26" s="61" t="s">
        <v>235</v>
      </c>
      <c r="P26" s="62" t="s">
        <v>236</v>
      </c>
    </row>
    <row r="27" spans="1:16" ht="12.75" customHeight="1" thickBot="1" x14ac:dyDescent="0.25">
      <c r="A27" s="34" t="str">
        <f t="shared" si="0"/>
        <v>IBVS 5694 </v>
      </c>
      <c r="B27" s="4" t="str">
        <f t="shared" si="1"/>
        <v>II</v>
      </c>
      <c r="C27" s="34">
        <f t="shared" si="2"/>
        <v>53334.183299999997</v>
      </c>
      <c r="D27" s="10" t="str">
        <f t="shared" si="3"/>
        <v>vis</v>
      </c>
      <c r="E27" s="58">
        <f>VLOOKUP(C27,Active!C$21:E$973,3,FALSE)</f>
        <v>17667.99379801449</v>
      </c>
      <c r="F27" s="4" t="s">
        <v>71</v>
      </c>
      <c r="G27" s="10" t="str">
        <f t="shared" si="4"/>
        <v>53334.1833</v>
      </c>
      <c r="H27" s="34">
        <f t="shared" si="5"/>
        <v>17683.5</v>
      </c>
      <c r="I27" s="59" t="s">
        <v>237</v>
      </c>
      <c r="J27" s="60" t="s">
        <v>238</v>
      </c>
      <c r="K27" s="59">
        <v>17683.5</v>
      </c>
      <c r="L27" s="59" t="s">
        <v>239</v>
      </c>
      <c r="M27" s="60" t="s">
        <v>169</v>
      </c>
      <c r="N27" s="60" t="s">
        <v>170</v>
      </c>
      <c r="O27" s="61" t="s">
        <v>222</v>
      </c>
      <c r="P27" s="62" t="s">
        <v>223</v>
      </c>
    </row>
    <row r="28" spans="1:16" ht="12.75" customHeight="1" thickBot="1" x14ac:dyDescent="0.25">
      <c r="A28" s="34" t="str">
        <f t="shared" si="0"/>
        <v>IBVS 5676 </v>
      </c>
      <c r="B28" s="4" t="str">
        <f t="shared" si="1"/>
        <v>I</v>
      </c>
      <c r="C28" s="34">
        <f t="shared" si="2"/>
        <v>53335.4349</v>
      </c>
      <c r="D28" s="10" t="str">
        <f t="shared" si="3"/>
        <v>vis</v>
      </c>
      <c r="E28" s="58">
        <f>VLOOKUP(C28,Active!C$21:E$973,3,FALSE)</f>
        <v>17670.494218397173</v>
      </c>
      <c r="F28" s="4" t="s">
        <v>71</v>
      </c>
      <c r="G28" s="10" t="str">
        <f t="shared" si="4"/>
        <v>53335.4349</v>
      </c>
      <c r="H28" s="34">
        <f t="shared" si="5"/>
        <v>17686</v>
      </c>
      <c r="I28" s="59" t="s">
        <v>240</v>
      </c>
      <c r="J28" s="60" t="s">
        <v>241</v>
      </c>
      <c r="K28" s="59">
        <v>17686</v>
      </c>
      <c r="L28" s="59" t="s">
        <v>242</v>
      </c>
      <c r="M28" s="60" t="s">
        <v>169</v>
      </c>
      <c r="N28" s="60" t="s">
        <v>170</v>
      </c>
      <c r="O28" s="61" t="s">
        <v>243</v>
      </c>
      <c r="P28" s="62" t="s">
        <v>244</v>
      </c>
    </row>
    <row r="29" spans="1:16" ht="12.75" customHeight="1" thickBot="1" x14ac:dyDescent="0.25">
      <c r="A29" s="34" t="str">
        <f t="shared" si="0"/>
        <v>IBVS 5694 </v>
      </c>
      <c r="B29" s="4" t="str">
        <f t="shared" si="1"/>
        <v>II</v>
      </c>
      <c r="C29" s="34">
        <f t="shared" si="2"/>
        <v>53347.197</v>
      </c>
      <c r="D29" s="10" t="str">
        <f t="shared" si="3"/>
        <v>vis</v>
      </c>
      <c r="E29" s="58">
        <f>VLOOKUP(C29,Active!C$21:E$973,3,FALSE)</f>
        <v>17693.99229652364</v>
      </c>
      <c r="F29" s="4" t="s">
        <v>71</v>
      </c>
      <c r="G29" s="10" t="str">
        <f t="shared" si="4"/>
        <v>53347.1970</v>
      </c>
      <c r="H29" s="34">
        <f t="shared" si="5"/>
        <v>17709.5</v>
      </c>
      <c r="I29" s="59" t="s">
        <v>245</v>
      </c>
      <c r="J29" s="60" t="s">
        <v>246</v>
      </c>
      <c r="K29" s="59">
        <v>17709.5</v>
      </c>
      <c r="L29" s="59" t="s">
        <v>247</v>
      </c>
      <c r="M29" s="60" t="s">
        <v>169</v>
      </c>
      <c r="N29" s="60" t="s">
        <v>170</v>
      </c>
      <c r="O29" s="61" t="s">
        <v>222</v>
      </c>
      <c r="P29" s="62" t="s">
        <v>223</v>
      </c>
    </row>
    <row r="30" spans="1:16" ht="12.75" customHeight="1" thickBot="1" x14ac:dyDescent="0.25">
      <c r="A30" s="34" t="str">
        <f t="shared" si="0"/>
        <v>IBVS 5694 </v>
      </c>
      <c r="B30" s="4" t="str">
        <f t="shared" si="1"/>
        <v>II</v>
      </c>
      <c r="C30" s="34">
        <f t="shared" si="2"/>
        <v>53663.049899999998</v>
      </c>
      <c r="D30" s="10" t="str">
        <f t="shared" si="3"/>
        <v>vis</v>
      </c>
      <c r="E30" s="58">
        <f>VLOOKUP(C30,Active!C$21:E$973,3,FALSE)</f>
        <v>18324.996634241572</v>
      </c>
      <c r="F30" s="4" t="s">
        <v>71</v>
      </c>
      <c r="G30" s="10" t="str">
        <f t="shared" si="4"/>
        <v>53663.0499</v>
      </c>
      <c r="H30" s="34">
        <f t="shared" si="5"/>
        <v>18340.5</v>
      </c>
      <c r="I30" s="59" t="s">
        <v>248</v>
      </c>
      <c r="J30" s="60" t="s">
        <v>249</v>
      </c>
      <c r="K30" s="59">
        <v>18340.5</v>
      </c>
      <c r="L30" s="59" t="s">
        <v>250</v>
      </c>
      <c r="M30" s="60" t="s">
        <v>169</v>
      </c>
      <c r="N30" s="60" t="s">
        <v>170</v>
      </c>
      <c r="O30" s="61" t="s">
        <v>222</v>
      </c>
      <c r="P30" s="62" t="s">
        <v>223</v>
      </c>
    </row>
    <row r="31" spans="1:16" ht="12.75" customHeight="1" thickBot="1" x14ac:dyDescent="0.25">
      <c r="A31" s="34" t="str">
        <f t="shared" si="0"/>
        <v>IBVS 5694 </v>
      </c>
      <c r="B31" s="4" t="str">
        <f t="shared" si="1"/>
        <v>II</v>
      </c>
      <c r="C31" s="34">
        <f t="shared" si="2"/>
        <v>53667.054199999999</v>
      </c>
      <c r="D31" s="10" t="str">
        <f t="shared" si="3"/>
        <v>vis</v>
      </c>
      <c r="E31" s="58">
        <f>VLOOKUP(C31,Active!C$21:E$973,3,FALSE)</f>
        <v>18332.996341287238</v>
      </c>
      <c r="F31" s="4" t="s">
        <v>71</v>
      </c>
      <c r="G31" s="10" t="str">
        <f t="shared" si="4"/>
        <v>53667.0542</v>
      </c>
      <c r="H31" s="34">
        <f t="shared" si="5"/>
        <v>18348.5</v>
      </c>
      <c r="I31" s="59" t="s">
        <v>251</v>
      </c>
      <c r="J31" s="60" t="s">
        <v>252</v>
      </c>
      <c r="K31" s="59">
        <v>18348.5</v>
      </c>
      <c r="L31" s="59" t="s">
        <v>253</v>
      </c>
      <c r="M31" s="60" t="s">
        <v>169</v>
      </c>
      <c r="N31" s="60" t="s">
        <v>170</v>
      </c>
      <c r="O31" s="61" t="s">
        <v>222</v>
      </c>
      <c r="P31" s="62" t="s">
        <v>223</v>
      </c>
    </row>
    <row r="32" spans="1:16" ht="12.75" customHeight="1" thickBot="1" x14ac:dyDescent="0.25">
      <c r="A32" s="34" t="str">
        <f t="shared" si="0"/>
        <v>IBVS 5694 </v>
      </c>
      <c r="B32" s="4" t="str">
        <f t="shared" si="1"/>
        <v>II</v>
      </c>
      <c r="C32" s="34">
        <f t="shared" si="2"/>
        <v>53670.058299999997</v>
      </c>
      <c r="D32" s="10" t="str">
        <f t="shared" si="3"/>
        <v>vis</v>
      </c>
      <c r="E32" s="58">
        <f>VLOOKUP(C32,Active!C$21:E$973,3,FALSE)</f>
        <v>18338.997869628238</v>
      </c>
      <c r="F32" s="4" t="s">
        <v>71</v>
      </c>
      <c r="G32" s="10" t="str">
        <f t="shared" si="4"/>
        <v>53670.0583</v>
      </c>
      <c r="H32" s="34">
        <f t="shared" si="5"/>
        <v>18354.5</v>
      </c>
      <c r="I32" s="59" t="s">
        <v>254</v>
      </c>
      <c r="J32" s="60" t="s">
        <v>255</v>
      </c>
      <c r="K32" s="59">
        <v>18354.5</v>
      </c>
      <c r="L32" s="59" t="s">
        <v>256</v>
      </c>
      <c r="M32" s="60" t="s">
        <v>169</v>
      </c>
      <c r="N32" s="60" t="s">
        <v>170</v>
      </c>
      <c r="O32" s="61" t="s">
        <v>222</v>
      </c>
      <c r="P32" s="62" t="s">
        <v>223</v>
      </c>
    </row>
    <row r="33" spans="1:16" ht="12.75" customHeight="1" thickBot="1" x14ac:dyDescent="0.25">
      <c r="A33" s="34" t="str">
        <f t="shared" si="0"/>
        <v>BAVM 186 </v>
      </c>
      <c r="B33" s="4" t="str">
        <f t="shared" si="1"/>
        <v>I</v>
      </c>
      <c r="C33" s="34">
        <f t="shared" si="2"/>
        <v>53749.395100000002</v>
      </c>
      <c r="D33" s="10" t="str">
        <f t="shared" si="3"/>
        <v>vis</v>
      </c>
      <c r="E33" s="58">
        <f>VLOOKUP(C33,Active!C$21:E$973,3,FALSE)</f>
        <v>18497.495274403256</v>
      </c>
      <c r="F33" s="4" t="s">
        <v>71</v>
      </c>
      <c r="G33" s="10" t="str">
        <f t="shared" si="4"/>
        <v>53749.3951</v>
      </c>
      <c r="H33" s="34">
        <f t="shared" si="5"/>
        <v>18513</v>
      </c>
      <c r="I33" s="59" t="s">
        <v>257</v>
      </c>
      <c r="J33" s="60" t="s">
        <v>258</v>
      </c>
      <c r="K33" s="59">
        <v>18513</v>
      </c>
      <c r="L33" s="59" t="s">
        <v>259</v>
      </c>
      <c r="M33" s="60" t="s">
        <v>212</v>
      </c>
      <c r="N33" s="60" t="s">
        <v>260</v>
      </c>
      <c r="O33" s="61" t="s">
        <v>261</v>
      </c>
      <c r="P33" s="62" t="s">
        <v>262</v>
      </c>
    </row>
    <row r="34" spans="1:16" ht="12.75" customHeight="1" thickBot="1" x14ac:dyDescent="0.25">
      <c r="A34" s="34" t="str">
        <f t="shared" si="0"/>
        <v>OEJV 0107 </v>
      </c>
      <c r="B34" s="4" t="str">
        <f t="shared" si="1"/>
        <v>I</v>
      </c>
      <c r="C34" s="34">
        <f t="shared" si="2"/>
        <v>54753.5144</v>
      </c>
      <c r="D34" s="10" t="str">
        <f t="shared" si="3"/>
        <v>vis</v>
      </c>
      <c r="E34" s="58">
        <f>VLOOKUP(C34,Active!C$21:E$973,3,FALSE)</f>
        <v>20503.503874882445</v>
      </c>
      <c r="F34" s="4" t="s">
        <v>71</v>
      </c>
      <c r="G34" s="10" t="str">
        <f t="shared" si="4"/>
        <v>54753.5144</v>
      </c>
      <c r="H34" s="34">
        <f t="shared" si="5"/>
        <v>20519</v>
      </c>
      <c r="I34" s="59" t="s">
        <v>263</v>
      </c>
      <c r="J34" s="60" t="s">
        <v>264</v>
      </c>
      <c r="K34" s="59" t="s">
        <v>265</v>
      </c>
      <c r="L34" s="59" t="s">
        <v>266</v>
      </c>
      <c r="M34" s="60" t="s">
        <v>212</v>
      </c>
      <c r="N34" s="60" t="s">
        <v>267</v>
      </c>
      <c r="O34" s="61" t="s">
        <v>268</v>
      </c>
      <c r="P34" s="62" t="s">
        <v>269</v>
      </c>
    </row>
    <row r="35" spans="1:16" ht="12.75" customHeight="1" thickBot="1" x14ac:dyDescent="0.25">
      <c r="A35" s="34" t="str">
        <f t="shared" si="0"/>
        <v>IBVS 5920 </v>
      </c>
      <c r="B35" s="4" t="str">
        <f t="shared" si="1"/>
        <v>I</v>
      </c>
      <c r="C35" s="34">
        <f t="shared" si="2"/>
        <v>55100.905299999999</v>
      </c>
      <c r="D35" s="10" t="str">
        <f t="shared" si="3"/>
        <v>vis</v>
      </c>
      <c r="E35" s="58">
        <f>VLOOKUP(C35,Active!C$21:E$973,3,FALSE)</f>
        <v>21197.514171396218</v>
      </c>
      <c r="F35" s="4" t="s">
        <v>71</v>
      </c>
      <c r="G35" s="10" t="str">
        <f t="shared" si="4"/>
        <v>55100.9053</v>
      </c>
      <c r="H35" s="34">
        <f t="shared" si="5"/>
        <v>21213</v>
      </c>
      <c r="I35" s="59" t="s">
        <v>280</v>
      </c>
      <c r="J35" s="60" t="s">
        <v>281</v>
      </c>
      <c r="K35" s="59" t="s">
        <v>282</v>
      </c>
      <c r="L35" s="59" t="s">
        <v>283</v>
      </c>
      <c r="M35" s="60" t="s">
        <v>212</v>
      </c>
      <c r="N35" s="60" t="s">
        <v>71</v>
      </c>
      <c r="O35" s="61" t="s">
        <v>150</v>
      </c>
      <c r="P35" s="62" t="s">
        <v>284</v>
      </c>
    </row>
    <row r="36" spans="1:16" ht="12.75" customHeight="1" thickBot="1" x14ac:dyDescent="0.25">
      <c r="A36" s="34" t="str">
        <f t="shared" si="0"/>
        <v>BAVM 215 </v>
      </c>
      <c r="B36" s="4" t="str">
        <f t="shared" si="1"/>
        <v>I</v>
      </c>
      <c r="C36" s="34">
        <f t="shared" si="2"/>
        <v>55473.318399999996</v>
      </c>
      <c r="D36" s="10" t="str">
        <f t="shared" si="3"/>
        <v>vis</v>
      </c>
      <c r="E36" s="58">
        <f>VLOOKUP(C36,Active!C$21:E$973,3,FALSE)</f>
        <v>21941.513297327881</v>
      </c>
      <c r="F36" s="4" t="s">
        <v>71</v>
      </c>
      <c r="G36" s="10" t="str">
        <f t="shared" si="4"/>
        <v>55473.3184</v>
      </c>
      <c r="H36" s="34">
        <f t="shared" si="5"/>
        <v>21957</v>
      </c>
      <c r="I36" s="59" t="s">
        <v>285</v>
      </c>
      <c r="J36" s="60" t="s">
        <v>286</v>
      </c>
      <c r="K36" s="59" t="s">
        <v>287</v>
      </c>
      <c r="L36" s="59" t="s">
        <v>288</v>
      </c>
      <c r="M36" s="60" t="s">
        <v>212</v>
      </c>
      <c r="N36" s="60" t="s">
        <v>260</v>
      </c>
      <c r="O36" s="61" t="s">
        <v>289</v>
      </c>
      <c r="P36" s="62" t="s">
        <v>290</v>
      </c>
    </row>
    <row r="37" spans="1:16" ht="12.75" customHeight="1" thickBot="1" x14ac:dyDescent="0.25">
      <c r="A37" s="34" t="str">
        <f t="shared" si="0"/>
        <v>BAVM 215 </v>
      </c>
      <c r="B37" s="4" t="str">
        <f t="shared" si="1"/>
        <v>II</v>
      </c>
      <c r="C37" s="34">
        <f t="shared" si="2"/>
        <v>55473.568200000002</v>
      </c>
      <c r="D37" s="10" t="str">
        <f t="shared" si="3"/>
        <v>vis</v>
      </c>
      <c r="E37" s="58">
        <f>VLOOKUP(C37,Active!C$21:E$973,3,FALSE)</f>
        <v>21942.012342559268</v>
      </c>
      <c r="F37" s="4" t="s">
        <v>71</v>
      </c>
      <c r="G37" s="10" t="str">
        <f t="shared" si="4"/>
        <v>55473.5682</v>
      </c>
      <c r="H37" s="34">
        <f t="shared" si="5"/>
        <v>21957.5</v>
      </c>
      <c r="I37" s="59" t="s">
        <v>291</v>
      </c>
      <c r="J37" s="60" t="s">
        <v>292</v>
      </c>
      <c r="K37" s="59" t="s">
        <v>293</v>
      </c>
      <c r="L37" s="59" t="s">
        <v>294</v>
      </c>
      <c r="M37" s="60" t="s">
        <v>212</v>
      </c>
      <c r="N37" s="60" t="s">
        <v>260</v>
      </c>
      <c r="O37" s="61" t="s">
        <v>289</v>
      </c>
      <c r="P37" s="62" t="s">
        <v>290</v>
      </c>
    </row>
    <row r="38" spans="1:16" ht="12.75" customHeight="1" thickBot="1" x14ac:dyDescent="0.25">
      <c r="A38" s="34" t="str">
        <f t="shared" si="0"/>
        <v>IBVS 5960 </v>
      </c>
      <c r="B38" s="4" t="str">
        <f t="shared" si="1"/>
        <v>II</v>
      </c>
      <c r="C38" s="34">
        <f t="shared" si="2"/>
        <v>55532.6322</v>
      </c>
      <c r="D38" s="10" t="str">
        <f t="shared" si="3"/>
        <v>vis</v>
      </c>
      <c r="E38" s="58">
        <f>VLOOKUP(C38,Active!C$21:E$973,3,FALSE)</f>
        <v>22060.009170205845</v>
      </c>
      <c r="F38" s="4" t="s">
        <v>71</v>
      </c>
      <c r="G38" s="10" t="str">
        <f t="shared" si="4"/>
        <v>55532.6322</v>
      </c>
      <c r="H38" s="34">
        <f t="shared" si="5"/>
        <v>22075.5</v>
      </c>
      <c r="I38" s="59" t="s">
        <v>295</v>
      </c>
      <c r="J38" s="60" t="s">
        <v>296</v>
      </c>
      <c r="K38" s="59" t="s">
        <v>297</v>
      </c>
      <c r="L38" s="59" t="s">
        <v>298</v>
      </c>
      <c r="M38" s="60" t="s">
        <v>212</v>
      </c>
      <c r="N38" s="60" t="s">
        <v>71</v>
      </c>
      <c r="O38" s="61" t="s">
        <v>150</v>
      </c>
      <c r="P38" s="62" t="s">
        <v>299</v>
      </c>
    </row>
    <row r="39" spans="1:16" ht="12.75" customHeight="1" thickBot="1" x14ac:dyDescent="0.25">
      <c r="A39" s="34" t="str">
        <f t="shared" si="0"/>
        <v>OEJV 0160 </v>
      </c>
      <c r="B39" s="4" t="str">
        <f t="shared" si="1"/>
        <v>II</v>
      </c>
      <c r="C39" s="34">
        <f t="shared" si="2"/>
        <v>56178.352189999998</v>
      </c>
      <c r="D39" s="10" t="str">
        <f t="shared" si="3"/>
        <v>vis</v>
      </c>
      <c r="E39" s="58">
        <f>VLOOKUP(C39,Active!C$21:E$973,3,FALSE)</f>
        <v>23350.015102211466</v>
      </c>
      <c r="F39" s="4" t="s">
        <v>71</v>
      </c>
      <c r="G39" s="10" t="str">
        <f t="shared" si="4"/>
        <v>56178.35219</v>
      </c>
      <c r="H39" s="34">
        <f t="shared" si="5"/>
        <v>23365.5</v>
      </c>
      <c r="I39" s="59" t="s">
        <v>305</v>
      </c>
      <c r="J39" s="60" t="s">
        <v>306</v>
      </c>
      <c r="K39" s="59" t="s">
        <v>307</v>
      </c>
      <c r="L39" s="59" t="s">
        <v>308</v>
      </c>
      <c r="M39" s="60" t="s">
        <v>212</v>
      </c>
      <c r="N39" s="60" t="s">
        <v>63</v>
      </c>
      <c r="O39" s="61" t="s">
        <v>309</v>
      </c>
      <c r="P39" s="62" t="s">
        <v>310</v>
      </c>
    </row>
    <row r="40" spans="1:16" ht="12.75" customHeight="1" thickBot="1" x14ac:dyDescent="0.25">
      <c r="A40" s="34" t="str">
        <f t="shared" si="0"/>
        <v>IBVS 6042 </v>
      </c>
      <c r="B40" s="4" t="str">
        <f t="shared" si="1"/>
        <v>II</v>
      </c>
      <c r="C40" s="34">
        <f t="shared" si="2"/>
        <v>56203.879200000003</v>
      </c>
      <c r="D40" s="10" t="str">
        <f t="shared" si="3"/>
        <v>vis</v>
      </c>
      <c r="E40" s="58">
        <f>VLOOKUP(C40,Active!C$21:E$973,3,FALSE)</f>
        <v>23401.012430521489</v>
      </c>
      <c r="F40" s="4" t="s">
        <v>71</v>
      </c>
      <c r="G40" s="10" t="str">
        <f t="shared" si="4"/>
        <v>56203.8792</v>
      </c>
      <c r="H40" s="34">
        <f t="shared" si="5"/>
        <v>23416.5</v>
      </c>
      <c r="I40" s="59" t="s">
        <v>311</v>
      </c>
      <c r="J40" s="60" t="s">
        <v>312</v>
      </c>
      <c r="K40" s="59" t="s">
        <v>313</v>
      </c>
      <c r="L40" s="59" t="s">
        <v>294</v>
      </c>
      <c r="M40" s="60" t="s">
        <v>212</v>
      </c>
      <c r="N40" s="60" t="s">
        <v>71</v>
      </c>
      <c r="O40" s="61" t="s">
        <v>150</v>
      </c>
      <c r="P40" s="62" t="s">
        <v>314</v>
      </c>
    </row>
    <row r="41" spans="1:16" ht="12.75" customHeight="1" thickBot="1" x14ac:dyDescent="0.25">
      <c r="A41" s="34" t="str">
        <f t="shared" si="0"/>
        <v> VSS 4.511 </v>
      </c>
      <c r="B41" s="4" t="str">
        <f t="shared" si="1"/>
        <v>II</v>
      </c>
      <c r="C41" s="34">
        <f t="shared" si="2"/>
        <v>25301.532999999999</v>
      </c>
      <c r="D41" s="10" t="str">
        <f t="shared" si="3"/>
        <v>vis</v>
      </c>
      <c r="E41" s="58">
        <f>VLOOKUP(C41,Active!C$21:E$973,3,FALSE)</f>
        <v>-38335.050457808073</v>
      </c>
      <c r="F41" s="4" t="s">
        <v>71</v>
      </c>
      <c r="G41" s="10" t="str">
        <f t="shared" si="4"/>
        <v>25301.533</v>
      </c>
      <c r="H41" s="34">
        <f t="shared" si="5"/>
        <v>-38347.5</v>
      </c>
      <c r="I41" s="59" t="s">
        <v>74</v>
      </c>
      <c r="J41" s="60" t="s">
        <v>75</v>
      </c>
      <c r="K41" s="59">
        <v>-38347.5</v>
      </c>
      <c r="L41" s="59" t="s">
        <v>76</v>
      </c>
      <c r="M41" s="60" t="s">
        <v>77</v>
      </c>
      <c r="N41" s="60"/>
      <c r="O41" s="61" t="s">
        <v>78</v>
      </c>
      <c r="P41" s="61" t="s">
        <v>79</v>
      </c>
    </row>
    <row r="42" spans="1:16" ht="12.75" customHeight="1" thickBot="1" x14ac:dyDescent="0.25">
      <c r="A42" s="34" t="str">
        <f t="shared" si="0"/>
        <v> VSS 4.511 </v>
      </c>
      <c r="B42" s="4" t="str">
        <f t="shared" si="1"/>
        <v>II</v>
      </c>
      <c r="C42" s="34">
        <f t="shared" si="2"/>
        <v>25303.555</v>
      </c>
      <c r="D42" s="10" t="str">
        <f t="shared" si="3"/>
        <v>vis</v>
      </c>
      <c r="E42" s="58">
        <f>VLOOKUP(C42,Active!C$21:E$973,3,FALSE)</f>
        <v>-38331.010948369134</v>
      </c>
      <c r="F42" s="4" t="s">
        <v>71</v>
      </c>
      <c r="G42" s="10" t="str">
        <f t="shared" si="4"/>
        <v>25303.555</v>
      </c>
      <c r="H42" s="34">
        <f t="shared" si="5"/>
        <v>-38343.5</v>
      </c>
      <c r="I42" s="59" t="s">
        <v>80</v>
      </c>
      <c r="J42" s="60" t="s">
        <v>81</v>
      </c>
      <c r="K42" s="59">
        <v>-38343.5</v>
      </c>
      <c r="L42" s="59" t="s">
        <v>82</v>
      </c>
      <c r="M42" s="60" t="s">
        <v>77</v>
      </c>
      <c r="N42" s="60"/>
      <c r="O42" s="61" t="s">
        <v>78</v>
      </c>
      <c r="P42" s="61" t="s">
        <v>79</v>
      </c>
    </row>
    <row r="43" spans="1:16" ht="12.75" customHeight="1" thickBot="1" x14ac:dyDescent="0.25">
      <c r="A43" s="34" t="str">
        <f t="shared" ref="A43:A71" si="6">P43</f>
        <v> VSS 4.511 </v>
      </c>
      <c r="B43" s="4" t="str">
        <f t="shared" ref="B43:B71" si="7">IF(H43=INT(H43),"I","II")</f>
        <v>I</v>
      </c>
      <c r="C43" s="34">
        <f t="shared" ref="C43:C71" si="8">1*G43</f>
        <v>25374.381000000001</v>
      </c>
      <c r="D43" s="10" t="str">
        <f t="shared" ref="D43:D71" si="9">VLOOKUP(F43,I$1:J$5,2,FALSE)</f>
        <v>vis</v>
      </c>
      <c r="E43" s="58">
        <f>VLOOKUP(C43,Active!C$21:E$973,3,FALSE)</f>
        <v>-38189.516242374004</v>
      </c>
      <c r="F43" s="4" t="s">
        <v>71</v>
      </c>
      <c r="G43" s="10" t="str">
        <f t="shared" ref="G43:G71" si="10">MID(I43,3,LEN(I43)-3)</f>
        <v>25374.381</v>
      </c>
      <c r="H43" s="34">
        <f t="shared" ref="H43:H71" si="11">1*K43</f>
        <v>-38202</v>
      </c>
      <c r="I43" s="59" t="s">
        <v>83</v>
      </c>
      <c r="J43" s="60" t="s">
        <v>84</v>
      </c>
      <c r="K43" s="59">
        <v>-38202</v>
      </c>
      <c r="L43" s="59" t="s">
        <v>85</v>
      </c>
      <c r="M43" s="60" t="s">
        <v>77</v>
      </c>
      <c r="N43" s="60"/>
      <c r="O43" s="61" t="s">
        <v>78</v>
      </c>
      <c r="P43" s="61" t="s">
        <v>79</v>
      </c>
    </row>
    <row r="44" spans="1:16" ht="12.75" customHeight="1" thickBot="1" x14ac:dyDescent="0.25">
      <c r="A44" s="34" t="str">
        <f t="shared" si="6"/>
        <v> VSS 4.511 </v>
      </c>
      <c r="B44" s="4" t="str">
        <f t="shared" si="7"/>
        <v>II</v>
      </c>
      <c r="C44" s="34">
        <f t="shared" si="8"/>
        <v>25681.494999999999</v>
      </c>
      <c r="D44" s="10" t="str">
        <f t="shared" si="9"/>
        <v>vis</v>
      </c>
      <c r="E44" s="58">
        <f>VLOOKUP(C44,Active!C$21:E$973,3,FALSE)</f>
        <v>-37575.970296859799</v>
      </c>
      <c r="F44" s="4" t="s">
        <v>71</v>
      </c>
      <c r="G44" s="10" t="str">
        <f t="shared" si="10"/>
        <v>25681.495</v>
      </c>
      <c r="H44" s="34">
        <f t="shared" si="11"/>
        <v>-37588.5</v>
      </c>
      <c r="I44" s="59" t="s">
        <v>86</v>
      </c>
      <c r="J44" s="60" t="s">
        <v>87</v>
      </c>
      <c r="K44" s="59">
        <v>-37588.5</v>
      </c>
      <c r="L44" s="59" t="s">
        <v>88</v>
      </c>
      <c r="M44" s="60" t="s">
        <v>77</v>
      </c>
      <c r="N44" s="60"/>
      <c r="O44" s="61" t="s">
        <v>78</v>
      </c>
      <c r="P44" s="61" t="s">
        <v>79</v>
      </c>
    </row>
    <row r="45" spans="1:16" ht="12.75" customHeight="1" thickBot="1" x14ac:dyDescent="0.25">
      <c r="A45" s="34" t="str">
        <f t="shared" si="6"/>
        <v> VSS 4.511 </v>
      </c>
      <c r="B45" s="4" t="str">
        <f t="shared" si="7"/>
        <v>II</v>
      </c>
      <c r="C45" s="34">
        <f t="shared" si="8"/>
        <v>25687.516</v>
      </c>
      <c r="D45" s="10" t="str">
        <f t="shared" si="9"/>
        <v>vis</v>
      </c>
      <c r="E45" s="58">
        <f>VLOOKUP(C45,Active!C$21:E$973,3,FALSE)</f>
        <v>-37563.941668604682</v>
      </c>
      <c r="F45" s="4" t="s">
        <v>71</v>
      </c>
      <c r="G45" s="10" t="str">
        <f t="shared" si="10"/>
        <v>25687.516</v>
      </c>
      <c r="H45" s="34">
        <f t="shared" si="11"/>
        <v>-37576.5</v>
      </c>
      <c r="I45" s="59" t="s">
        <v>89</v>
      </c>
      <c r="J45" s="60" t="s">
        <v>90</v>
      </c>
      <c r="K45" s="59">
        <v>-37576.5</v>
      </c>
      <c r="L45" s="59" t="s">
        <v>91</v>
      </c>
      <c r="M45" s="60" t="s">
        <v>77</v>
      </c>
      <c r="N45" s="60"/>
      <c r="O45" s="61" t="s">
        <v>78</v>
      </c>
      <c r="P45" s="61" t="s">
        <v>79</v>
      </c>
    </row>
    <row r="46" spans="1:16" ht="12.75" customHeight="1" thickBot="1" x14ac:dyDescent="0.25">
      <c r="A46" s="34" t="str">
        <f t="shared" si="6"/>
        <v> VSS 4.511 </v>
      </c>
      <c r="B46" s="4" t="str">
        <f t="shared" si="7"/>
        <v>II</v>
      </c>
      <c r="C46" s="34">
        <f t="shared" si="8"/>
        <v>25712.496999999999</v>
      </c>
      <c r="D46" s="10" t="str">
        <f t="shared" si="9"/>
        <v>vis</v>
      </c>
      <c r="E46" s="58">
        <f>VLOOKUP(C46,Active!C$21:E$973,3,FALSE)</f>
        <v>-37514.035147687726</v>
      </c>
      <c r="F46" s="4" t="s">
        <v>71</v>
      </c>
      <c r="G46" s="10" t="str">
        <f t="shared" si="10"/>
        <v>25712.497</v>
      </c>
      <c r="H46" s="34">
        <f t="shared" si="11"/>
        <v>-37526.5</v>
      </c>
      <c r="I46" s="59" t="s">
        <v>92</v>
      </c>
      <c r="J46" s="60" t="s">
        <v>93</v>
      </c>
      <c r="K46" s="59">
        <v>-37526.5</v>
      </c>
      <c r="L46" s="59" t="s">
        <v>94</v>
      </c>
      <c r="M46" s="60" t="s">
        <v>77</v>
      </c>
      <c r="N46" s="60"/>
      <c r="O46" s="61" t="s">
        <v>78</v>
      </c>
      <c r="P46" s="61" t="s">
        <v>79</v>
      </c>
    </row>
    <row r="47" spans="1:16" ht="12.75" customHeight="1" thickBot="1" x14ac:dyDescent="0.25">
      <c r="A47" s="34" t="str">
        <f t="shared" si="6"/>
        <v> VSS 4.511 </v>
      </c>
      <c r="B47" s="4" t="str">
        <f t="shared" si="7"/>
        <v>II</v>
      </c>
      <c r="C47" s="34">
        <f t="shared" si="8"/>
        <v>26747.663</v>
      </c>
      <c r="D47" s="10" t="str">
        <f t="shared" si="9"/>
        <v>vis</v>
      </c>
      <c r="E47" s="58">
        <f>VLOOKUP(C47,Active!C$21:E$973,3,FALSE)</f>
        <v>-35446.002097308505</v>
      </c>
      <c r="F47" s="4" t="s">
        <v>71</v>
      </c>
      <c r="G47" s="10" t="str">
        <f t="shared" si="10"/>
        <v>26747.663</v>
      </c>
      <c r="H47" s="34">
        <f t="shared" si="11"/>
        <v>-35458.5</v>
      </c>
      <c r="I47" s="59" t="s">
        <v>95</v>
      </c>
      <c r="J47" s="60" t="s">
        <v>96</v>
      </c>
      <c r="K47" s="59">
        <v>-35458.5</v>
      </c>
      <c r="L47" s="59" t="s">
        <v>97</v>
      </c>
      <c r="M47" s="60" t="s">
        <v>77</v>
      </c>
      <c r="N47" s="60"/>
      <c r="O47" s="61" t="s">
        <v>78</v>
      </c>
      <c r="P47" s="61" t="s">
        <v>79</v>
      </c>
    </row>
    <row r="48" spans="1:16" ht="12.75" customHeight="1" thickBot="1" x14ac:dyDescent="0.25">
      <c r="A48" s="34" t="str">
        <f t="shared" si="6"/>
        <v> VSS 4.511 </v>
      </c>
      <c r="B48" s="4" t="str">
        <f t="shared" si="7"/>
        <v>I</v>
      </c>
      <c r="C48" s="34">
        <f t="shared" si="8"/>
        <v>26767.453000000001</v>
      </c>
      <c r="D48" s="10" t="str">
        <f t="shared" si="9"/>
        <v>vis</v>
      </c>
      <c r="E48" s="58">
        <f>VLOOKUP(C48,Active!C$21:E$973,3,FALSE)</f>
        <v>-35406.46604795313</v>
      </c>
      <c r="F48" s="4" t="s">
        <v>71</v>
      </c>
      <c r="G48" s="10" t="str">
        <f t="shared" si="10"/>
        <v>26767.453</v>
      </c>
      <c r="H48" s="34">
        <f t="shared" si="11"/>
        <v>-35419</v>
      </c>
      <c r="I48" s="59" t="s">
        <v>98</v>
      </c>
      <c r="J48" s="60" t="s">
        <v>99</v>
      </c>
      <c r="K48" s="59">
        <v>-35419</v>
      </c>
      <c r="L48" s="59" t="s">
        <v>100</v>
      </c>
      <c r="M48" s="60" t="s">
        <v>77</v>
      </c>
      <c r="N48" s="60"/>
      <c r="O48" s="61" t="s">
        <v>78</v>
      </c>
      <c r="P48" s="61" t="s">
        <v>79</v>
      </c>
    </row>
    <row r="49" spans="1:16" ht="12.75" customHeight="1" thickBot="1" x14ac:dyDescent="0.25">
      <c r="A49" s="34" t="str">
        <f t="shared" si="6"/>
        <v> VSS 4.511 </v>
      </c>
      <c r="B49" s="4" t="str">
        <f t="shared" si="7"/>
        <v>I</v>
      </c>
      <c r="C49" s="34">
        <f t="shared" si="8"/>
        <v>26771.442999999999</v>
      </c>
      <c r="D49" s="10" t="str">
        <f t="shared" si="9"/>
        <v>vis</v>
      </c>
      <c r="E49" s="58">
        <f>VLOOKUP(C49,Active!C$21:E$973,3,FALSE)</f>
        <v>-35398.494909149296</v>
      </c>
      <c r="F49" s="4" t="s">
        <v>71</v>
      </c>
      <c r="G49" s="10" t="str">
        <f t="shared" si="10"/>
        <v>26771.443</v>
      </c>
      <c r="H49" s="34">
        <f t="shared" si="11"/>
        <v>-35411</v>
      </c>
      <c r="I49" s="59" t="s">
        <v>101</v>
      </c>
      <c r="J49" s="60" t="s">
        <v>102</v>
      </c>
      <c r="K49" s="59">
        <v>-35411</v>
      </c>
      <c r="L49" s="59" t="s">
        <v>103</v>
      </c>
      <c r="M49" s="60" t="s">
        <v>77</v>
      </c>
      <c r="N49" s="60"/>
      <c r="O49" s="61" t="s">
        <v>78</v>
      </c>
      <c r="P49" s="61" t="s">
        <v>79</v>
      </c>
    </row>
    <row r="50" spans="1:16" ht="12.75" customHeight="1" thickBot="1" x14ac:dyDescent="0.25">
      <c r="A50" s="34" t="str">
        <f t="shared" si="6"/>
        <v> VSS 4.511 </v>
      </c>
      <c r="B50" s="4" t="str">
        <f t="shared" si="7"/>
        <v>II</v>
      </c>
      <c r="C50" s="34">
        <f t="shared" si="8"/>
        <v>28373.454000000002</v>
      </c>
      <c r="D50" s="10" t="str">
        <f t="shared" si="9"/>
        <v>vis</v>
      </c>
      <c r="E50" s="58">
        <f>VLOOKUP(C50,Active!C$21:E$973,3,FALSE)</f>
        <v>-32198.030737150737</v>
      </c>
      <c r="F50" s="4" t="s">
        <v>71</v>
      </c>
      <c r="G50" s="10" t="str">
        <f t="shared" si="10"/>
        <v>28373.454</v>
      </c>
      <c r="H50" s="34">
        <f t="shared" si="11"/>
        <v>-32209.5</v>
      </c>
      <c r="I50" s="59" t="s">
        <v>104</v>
      </c>
      <c r="J50" s="60" t="s">
        <v>105</v>
      </c>
      <c r="K50" s="59">
        <v>-32209.5</v>
      </c>
      <c r="L50" s="59" t="s">
        <v>106</v>
      </c>
      <c r="M50" s="60" t="s">
        <v>77</v>
      </c>
      <c r="N50" s="60"/>
      <c r="O50" s="61" t="s">
        <v>78</v>
      </c>
      <c r="P50" s="61" t="s">
        <v>79</v>
      </c>
    </row>
    <row r="51" spans="1:16" ht="12.75" customHeight="1" thickBot="1" x14ac:dyDescent="0.25">
      <c r="A51" s="34" t="str">
        <f t="shared" si="6"/>
        <v> VSS 4.511 </v>
      </c>
      <c r="B51" s="4" t="str">
        <f t="shared" si="7"/>
        <v>II</v>
      </c>
      <c r="C51" s="34">
        <f t="shared" si="8"/>
        <v>28542.687999999998</v>
      </c>
      <c r="D51" s="10" t="str">
        <f t="shared" si="9"/>
        <v>vis</v>
      </c>
      <c r="E51" s="58">
        <f>VLOOKUP(C51,Active!C$21:E$973,3,FALSE)</f>
        <v>-31859.938580677408</v>
      </c>
      <c r="F51" s="4" t="s">
        <v>71</v>
      </c>
      <c r="G51" s="10" t="str">
        <f t="shared" si="10"/>
        <v>28542.688</v>
      </c>
      <c r="H51" s="34">
        <f t="shared" si="11"/>
        <v>-31871.5</v>
      </c>
      <c r="I51" s="59" t="s">
        <v>107</v>
      </c>
      <c r="J51" s="60" t="s">
        <v>108</v>
      </c>
      <c r="K51" s="59">
        <v>-31871.5</v>
      </c>
      <c r="L51" s="59" t="s">
        <v>109</v>
      </c>
      <c r="M51" s="60" t="s">
        <v>77</v>
      </c>
      <c r="N51" s="60"/>
      <c r="O51" s="61" t="s">
        <v>78</v>
      </c>
      <c r="P51" s="61" t="s">
        <v>79</v>
      </c>
    </row>
    <row r="52" spans="1:16" ht="12.75" customHeight="1" thickBot="1" x14ac:dyDescent="0.25">
      <c r="A52" s="34" t="str">
        <f t="shared" si="6"/>
        <v> VSS 4.511 </v>
      </c>
      <c r="B52" s="4" t="str">
        <f t="shared" si="7"/>
        <v>I</v>
      </c>
      <c r="C52" s="34">
        <f t="shared" si="8"/>
        <v>28626.52</v>
      </c>
      <c r="D52" s="10" t="str">
        <f t="shared" si="9"/>
        <v>vis</v>
      </c>
      <c r="E52" s="58">
        <f>VLOOKUP(C52,Active!C$21:E$973,3,FALSE)</f>
        <v>-31692.460759072568</v>
      </c>
      <c r="F52" s="4" t="s">
        <v>71</v>
      </c>
      <c r="G52" s="10" t="str">
        <f t="shared" si="10"/>
        <v>28626.520</v>
      </c>
      <c r="H52" s="34">
        <f t="shared" si="11"/>
        <v>-31704</v>
      </c>
      <c r="I52" s="59" t="s">
        <v>110</v>
      </c>
      <c r="J52" s="60" t="s">
        <v>111</v>
      </c>
      <c r="K52" s="59">
        <v>-31704</v>
      </c>
      <c r="L52" s="59" t="s">
        <v>112</v>
      </c>
      <c r="M52" s="60" t="s">
        <v>77</v>
      </c>
      <c r="N52" s="60"/>
      <c r="O52" s="61" t="s">
        <v>78</v>
      </c>
      <c r="P52" s="61" t="s">
        <v>79</v>
      </c>
    </row>
    <row r="53" spans="1:16" ht="12.75" customHeight="1" thickBot="1" x14ac:dyDescent="0.25">
      <c r="A53" s="34" t="str">
        <f t="shared" si="6"/>
        <v> VSS 4.511 </v>
      </c>
      <c r="B53" s="4" t="str">
        <f t="shared" si="7"/>
        <v>II</v>
      </c>
      <c r="C53" s="34">
        <f t="shared" si="8"/>
        <v>29216.42</v>
      </c>
      <c r="D53" s="10" t="str">
        <f t="shared" si="9"/>
        <v>vis</v>
      </c>
      <c r="E53" s="58">
        <f>VLOOKUP(C53,Active!C$21:E$973,3,FALSE)</f>
        <v>-30513.970839176927</v>
      </c>
      <c r="F53" s="4" t="s">
        <v>71</v>
      </c>
      <c r="G53" s="10" t="str">
        <f t="shared" si="10"/>
        <v>29216.420</v>
      </c>
      <c r="H53" s="34">
        <f t="shared" si="11"/>
        <v>-30525.5</v>
      </c>
      <c r="I53" s="59" t="s">
        <v>113</v>
      </c>
      <c r="J53" s="60" t="s">
        <v>114</v>
      </c>
      <c r="K53" s="59">
        <v>-30525.5</v>
      </c>
      <c r="L53" s="59" t="s">
        <v>115</v>
      </c>
      <c r="M53" s="60" t="s">
        <v>77</v>
      </c>
      <c r="N53" s="60"/>
      <c r="O53" s="61" t="s">
        <v>78</v>
      </c>
      <c r="P53" s="61" t="s">
        <v>79</v>
      </c>
    </row>
    <row r="54" spans="1:16" ht="12.75" customHeight="1" thickBot="1" x14ac:dyDescent="0.25">
      <c r="A54" s="34" t="str">
        <f t="shared" si="6"/>
        <v> VSS 4.511 </v>
      </c>
      <c r="B54" s="4" t="str">
        <f t="shared" si="7"/>
        <v>II</v>
      </c>
      <c r="C54" s="34">
        <f t="shared" si="8"/>
        <v>29231.435000000001</v>
      </c>
      <c r="D54" s="10" t="str">
        <f t="shared" si="9"/>
        <v>vis</v>
      </c>
      <c r="E54" s="58">
        <f>VLOOKUP(C54,Active!C$21:E$973,3,FALSE)</f>
        <v>-30483.974185257215</v>
      </c>
      <c r="F54" s="4" t="s">
        <v>71</v>
      </c>
      <c r="G54" s="10" t="str">
        <f t="shared" si="10"/>
        <v>29231.435</v>
      </c>
      <c r="H54" s="34">
        <f t="shared" si="11"/>
        <v>-30495.5</v>
      </c>
      <c r="I54" s="59" t="s">
        <v>116</v>
      </c>
      <c r="J54" s="60" t="s">
        <v>117</v>
      </c>
      <c r="K54" s="59">
        <v>-30495.5</v>
      </c>
      <c r="L54" s="59" t="s">
        <v>118</v>
      </c>
      <c r="M54" s="60" t="s">
        <v>77</v>
      </c>
      <c r="N54" s="60"/>
      <c r="O54" s="61" t="s">
        <v>78</v>
      </c>
      <c r="P54" s="61" t="s">
        <v>79</v>
      </c>
    </row>
    <row r="55" spans="1:16" ht="12.75" customHeight="1" thickBot="1" x14ac:dyDescent="0.25">
      <c r="A55" s="34" t="str">
        <f t="shared" si="6"/>
        <v> VSS 4.511 </v>
      </c>
      <c r="B55" s="4" t="str">
        <f t="shared" si="7"/>
        <v>I</v>
      </c>
      <c r="C55" s="34">
        <f t="shared" si="8"/>
        <v>32173.416000000001</v>
      </c>
      <c r="D55" s="10" t="str">
        <f t="shared" si="9"/>
        <v>vis</v>
      </c>
      <c r="E55" s="58">
        <f>VLOOKUP(C55,Active!C$21:E$973,3,FALSE)</f>
        <v>-24606.545887199038</v>
      </c>
      <c r="F55" s="4" t="s">
        <v>71</v>
      </c>
      <c r="G55" s="10" t="str">
        <f t="shared" si="10"/>
        <v>32173.416</v>
      </c>
      <c r="H55" s="34">
        <f t="shared" si="11"/>
        <v>-24616</v>
      </c>
      <c r="I55" s="59" t="s">
        <v>119</v>
      </c>
      <c r="J55" s="60" t="s">
        <v>120</v>
      </c>
      <c r="K55" s="59">
        <v>-24616</v>
      </c>
      <c r="L55" s="59" t="s">
        <v>121</v>
      </c>
      <c r="M55" s="60" t="s">
        <v>77</v>
      </c>
      <c r="N55" s="60"/>
      <c r="O55" s="61" t="s">
        <v>78</v>
      </c>
      <c r="P55" s="61" t="s">
        <v>79</v>
      </c>
    </row>
    <row r="56" spans="1:16" ht="12.75" customHeight="1" thickBot="1" x14ac:dyDescent="0.25">
      <c r="A56" s="34" t="str">
        <f t="shared" si="6"/>
        <v> VSS 4.511 </v>
      </c>
      <c r="B56" s="4" t="str">
        <f t="shared" si="7"/>
        <v>I</v>
      </c>
      <c r="C56" s="34">
        <f t="shared" si="8"/>
        <v>33023.396000000001</v>
      </c>
      <c r="D56" s="10" t="str">
        <f t="shared" si="9"/>
        <v>vis</v>
      </c>
      <c r="E56" s="58">
        <f>VLOOKUP(C56,Active!C$21:E$973,3,FALSE)</f>
        <v>-22908.473566275316</v>
      </c>
      <c r="F56" s="4" t="s">
        <v>71</v>
      </c>
      <c r="G56" s="10" t="str">
        <f t="shared" si="10"/>
        <v>33023.396</v>
      </c>
      <c r="H56" s="34">
        <f t="shared" si="11"/>
        <v>-22918</v>
      </c>
      <c r="I56" s="59" t="s">
        <v>122</v>
      </c>
      <c r="J56" s="60" t="s">
        <v>123</v>
      </c>
      <c r="K56" s="59">
        <v>-22918</v>
      </c>
      <c r="L56" s="59" t="s">
        <v>124</v>
      </c>
      <c r="M56" s="60" t="s">
        <v>77</v>
      </c>
      <c r="N56" s="60"/>
      <c r="O56" s="61" t="s">
        <v>78</v>
      </c>
      <c r="P56" s="61" t="s">
        <v>79</v>
      </c>
    </row>
    <row r="57" spans="1:16" ht="12.75" customHeight="1" thickBot="1" x14ac:dyDescent="0.25">
      <c r="A57" s="34" t="str">
        <f t="shared" si="6"/>
        <v> VSS 4.511 </v>
      </c>
      <c r="B57" s="4" t="str">
        <f t="shared" si="7"/>
        <v>II</v>
      </c>
      <c r="C57" s="34">
        <f t="shared" si="8"/>
        <v>33330.497000000003</v>
      </c>
      <c r="D57" s="10" t="str">
        <f t="shared" si="9"/>
        <v>vis</v>
      </c>
      <c r="E57" s="58">
        <f>VLOOKUP(C57,Active!C$21:E$973,3,FALSE)</f>
        <v>-22294.953591890036</v>
      </c>
      <c r="F57" s="4" t="s">
        <v>71</v>
      </c>
      <c r="G57" s="10" t="str">
        <f t="shared" si="10"/>
        <v>33330.497</v>
      </c>
      <c r="H57" s="34">
        <f t="shared" si="11"/>
        <v>-22304.5</v>
      </c>
      <c r="I57" s="59" t="s">
        <v>125</v>
      </c>
      <c r="J57" s="60" t="s">
        <v>126</v>
      </c>
      <c r="K57" s="59">
        <v>-22304.5</v>
      </c>
      <c r="L57" s="59" t="s">
        <v>127</v>
      </c>
      <c r="M57" s="60" t="s">
        <v>77</v>
      </c>
      <c r="N57" s="60"/>
      <c r="O57" s="61" t="s">
        <v>78</v>
      </c>
      <c r="P57" s="61" t="s">
        <v>79</v>
      </c>
    </row>
    <row r="58" spans="1:16" ht="12.75" customHeight="1" thickBot="1" x14ac:dyDescent="0.25">
      <c r="A58" s="34" t="str">
        <f t="shared" si="6"/>
        <v> VSS 4.511 </v>
      </c>
      <c r="B58" s="4" t="str">
        <f t="shared" si="7"/>
        <v>I</v>
      </c>
      <c r="C58" s="34">
        <f t="shared" si="8"/>
        <v>36686.476000000002</v>
      </c>
      <c r="D58" s="10" t="str">
        <f t="shared" si="9"/>
        <v>vis</v>
      </c>
      <c r="E58" s="58">
        <f>VLOOKUP(C58,Active!C$21:E$973,3,FALSE)</f>
        <v>-15590.44872177395</v>
      </c>
      <c r="F58" s="4" t="s">
        <v>71</v>
      </c>
      <c r="G58" s="10" t="str">
        <f t="shared" si="10"/>
        <v>36686.476</v>
      </c>
      <c r="H58" s="34">
        <f t="shared" si="11"/>
        <v>-15597</v>
      </c>
      <c r="I58" s="59" t="s">
        <v>128</v>
      </c>
      <c r="J58" s="60" t="s">
        <v>129</v>
      </c>
      <c r="K58" s="59">
        <v>-15597</v>
      </c>
      <c r="L58" s="59" t="s">
        <v>130</v>
      </c>
      <c r="M58" s="60" t="s">
        <v>131</v>
      </c>
      <c r="N58" s="60"/>
      <c r="O58" s="61" t="s">
        <v>78</v>
      </c>
      <c r="P58" s="61" t="s">
        <v>79</v>
      </c>
    </row>
    <row r="59" spans="1:16" ht="12.75" customHeight="1" thickBot="1" x14ac:dyDescent="0.25">
      <c r="A59" s="34" t="str">
        <f t="shared" si="6"/>
        <v> VSS 4.511 </v>
      </c>
      <c r="B59" s="4" t="str">
        <f t="shared" si="7"/>
        <v>I</v>
      </c>
      <c r="C59" s="34">
        <f t="shared" si="8"/>
        <v>36700.476999999999</v>
      </c>
      <c r="D59" s="10" t="str">
        <f t="shared" si="9"/>
        <v>vis</v>
      </c>
      <c r="E59" s="58">
        <f>VLOOKUP(C59,Active!C$21:E$973,3,FALSE)</f>
        <v>-15562.477815911168</v>
      </c>
      <c r="F59" s="4" t="s">
        <v>71</v>
      </c>
      <c r="G59" s="10" t="str">
        <f t="shared" si="10"/>
        <v>36700.477</v>
      </c>
      <c r="H59" s="34">
        <f t="shared" si="11"/>
        <v>-15569</v>
      </c>
      <c r="I59" s="59" t="s">
        <v>132</v>
      </c>
      <c r="J59" s="60" t="s">
        <v>133</v>
      </c>
      <c r="K59" s="59">
        <v>-15569</v>
      </c>
      <c r="L59" s="59" t="s">
        <v>134</v>
      </c>
      <c r="M59" s="60" t="s">
        <v>131</v>
      </c>
      <c r="N59" s="60"/>
      <c r="O59" s="61" t="s">
        <v>78</v>
      </c>
      <c r="P59" s="61" t="s">
        <v>79</v>
      </c>
    </row>
    <row r="60" spans="1:16" ht="12.75" customHeight="1" thickBot="1" x14ac:dyDescent="0.25">
      <c r="A60" s="34" t="str">
        <f t="shared" si="6"/>
        <v> VSS 4.511 </v>
      </c>
      <c r="B60" s="4" t="str">
        <f t="shared" si="7"/>
        <v>I</v>
      </c>
      <c r="C60" s="34">
        <f t="shared" si="8"/>
        <v>36895.447999999997</v>
      </c>
      <c r="D60" s="10" t="str">
        <f t="shared" si="9"/>
        <v>vis</v>
      </c>
      <c r="E60" s="58">
        <f>VLOOKUP(C60,Active!C$21:E$973,3,FALSE)</f>
        <v>-15172.968817484365</v>
      </c>
      <c r="F60" s="4" t="s">
        <v>71</v>
      </c>
      <c r="G60" s="10" t="str">
        <f t="shared" si="10"/>
        <v>36895.448</v>
      </c>
      <c r="H60" s="34">
        <f t="shared" si="11"/>
        <v>-15180</v>
      </c>
      <c r="I60" s="59" t="s">
        <v>135</v>
      </c>
      <c r="J60" s="60" t="s">
        <v>136</v>
      </c>
      <c r="K60" s="59">
        <v>-15180</v>
      </c>
      <c r="L60" s="59" t="s">
        <v>137</v>
      </c>
      <c r="M60" s="60" t="s">
        <v>131</v>
      </c>
      <c r="N60" s="60"/>
      <c r="O60" s="61" t="s">
        <v>78</v>
      </c>
      <c r="P60" s="61" t="s">
        <v>79</v>
      </c>
    </row>
    <row r="61" spans="1:16" ht="12.75" customHeight="1" thickBot="1" x14ac:dyDescent="0.25">
      <c r="A61" s="34" t="str">
        <f t="shared" si="6"/>
        <v> VSS 4.511 </v>
      </c>
      <c r="B61" s="4" t="str">
        <f t="shared" si="7"/>
        <v>I</v>
      </c>
      <c r="C61" s="34">
        <f t="shared" si="8"/>
        <v>36896.442000000003</v>
      </c>
      <c r="D61" s="10" t="str">
        <f t="shared" si="9"/>
        <v>vis</v>
      </c>
      <c r="E61" s="58">
        <f>VLOOKUP(C61,Active!C$21:E$973,3,FALSE)</f>
        <v>-15170.983025010413</v>
      </c>
      <c r="F61" s="4" t="s">
        <v>71</v>
      </c>
      <c r="G61" s="10" t="str">
        <f t="shared" si="10"/>
        <v>36896.442</v>
      </c>
      <c r="H61" s="34">
        <f t="shared" si="11"/>
        <v>-15178</v>
      </c>
      <c r="I61" s="59" t="s">
        <v>138</v>
      </c>
      <c r="J61" s="60" t="s">
        <v>139</v>
      </c>
      <c r="K61" s="59">
        <v>-15178</v>
      </c>
      <c r="L61" s="59" t="s">
        <v>140</v>
      </c>
      <c r="M61" s="60" t="s">
        <v>131</v>
      </c>
      <c r="N61" s="60"/>
      <c r="O61" s="61" t="s">
        <v>78</v>
      </c>
      <c r="P61" s="61" t="s">
        <v>79</v>
      </c>
    </row>
    <row r="62" spans="1:16" ht="12.75" customHeight="1" thickBot="1" x14ac:dyDescent="0.25">
      <c r="A62" s="34" t="str">
        <f t="shared" si="6"/>
        <v> VSS 4.511 </v>
      </c>
      <c r="B62" s="4" t="str">
        <f t="shared" si="7"/>
        <v>I</v>
      </c>
      <c r="C62" s="34">
        <f t="shared" si="8"/>
        <v>36899.203999999998</v>
      </c>
      <c r="D62" s="10" t="str">
        <f t="shared" si="9"/>
        <v>vis</v>
      </c>
      <c r="E62" s="58">
        <f>VLOOKUP(C62,Active!C$21:E$973,3,FALSE)</f>
        <v>-15165.465159001351</v>
      </c>
      <c r="F62" s="4" t="s">
        <v>71</v>
      </c>
      <c r="G62" s="10" t="str">
        <f t="shared" si="10"/>
        <v>36899.204</v>
      </c>
      <c r="H62" s="34">
        <f t="shared" si="11"/>
        <v>-15172</v>
      </c>
      <c r="I62" s="59" t="s">
        <v>141</v>
      </c>
      <c r="J62" s="60" t="s">
        <v>142</v>
      </c>
      <c r="K62" s="59">
        <v>-15172</v>
      </c>
      <c r="L62" s="59" t="s">
        <v>143</v>
      </c>
      <c r="M62" s="60" t="s">
        <v>131</v>
      </c>
      <c r="N62" s="60"/>
      <c r="O62" s="61" t="s">
        <v>78</v>
      </c>
      <c r="P62" s="61" t="s">
        <v>79</v>
      </c>
    </row>
    <row r="63" spans="1:16" ht="12.75" customHeight="1" thickBot="1" x14ac:dyDescent="0.25">
      <c r="A63" s="34" t="str">
        <f t="shared" si="6"/>
        <v> VSS 4.511 </v>
      </c>
      <c r="B63" s="4" t="str">
        <f t="shared" si="7"/>
        <v>I</v>
      </c>
      <c r="C63" s="34">
        <f t="shared" si="8"/>
        <v>36904.449999999997</v>
      </c>
      <c r="D63" s="10" t="str">
        <f t="shared" si="9"/>
        <v>vis</v>
      </c>
      <c r="E63" s="58">
        <f>VLOOKUP(C63,Active!C$21:E$973,3,FALSE)</f>
        <v>-15154.984809586584</v>
      </c>
      <c r="F63" s="4" t="s">
        <v>71</v>
      </c>
      <c r="G63" s="10" t="str">
        <f t="shared" si="10"/>
        <v>36904.450</v>
      </c>
      <c r="H63" s="34">
        <f t="shared" si="11"/>
        <v>-15162</v>
      </c>
      <c r="I63" s="59" t="s">
        <v>144</v>
      </c>
      <c r="J63" s="60" t="s">
        <v>145</v>
      </c>
      <c r="K63" s="59">
        <v>-15162</v>
      </c>
      <c r="L63" s="59" t="s">
        <v>146</v>
      </c>
      <c r="M63" s="60" t="s">
        <v>131</v>
      </c>
      <c r="N63" s="60"/>
      <c r="O63" s="61" t="s">
        <v>78</v>
      </c>
      <c r="P63" s="61" t="s">
        <v>79</v>
      </c>
    </row>
    <row r="64" spans="1:16" ht="12.75" customHeight="1" thickBot="1" x14ac:dyDescent="0.25">
      <c r="A64" s="34" t="str">
        <f t="shared" si="6"/>
        <v>BAVM 56 </v>
      </c>
      <c r="B64" s="4" t="str">
        <f t="shared" si="7"/>
        <v>I</v>
      </c>
      <c r="C64" s="34">
        <f t="shared" si="8"/>
        <v>47727.453000000001</v>
      </c>
      <c r="D64" s="10" t="str">
        <f t="shared" si="9"/>
        <v>vis</v>
      </c>
      <c r="E64" s="58">
        <f>VLOOKUP(C64,Active!C$21:E$973,3,FALSE)</f>
        <v>6466.9849115532215</v>
      </c>
      <c r="F64" s="4" t="s">
        <v>71</v>
      </c>
      <c r="G64" s="10" t="str">
        <f t="shared" si="10"/>
        <v>47727.453</v>
      </c>
      <c r="H64" s="34">
        <f t="shared" si="11"/>
        <v>6476</v>
      </c>
      <c r="I64" s="59" t="s">
        <v>161</v>
      </c>
      <c r="J64" s="60" t="s">
        <v>162</v>
      </c>
      <c r="K64" s="59">
        <v>6476</v>
      </c>
      <c r="L64" s="59" t="s">
        <v>163</v>
      </c>
      <c r="M64" s="60" t="s">
        <v>73</v>
      </c>
      <c r="N64" s="60"/>
      <c r="O64" s="61" t="s">
        <v>164</v>
      </c>
      <c r="P64" s="62" t="s">
        <v>165</v>
      </c>
    </row>
    <row r="65" spans="1:16" ht="12.75" customHeight="1" thickBot="1" x14ac:dyDescent="0.25">
      <c r="A65" s="34" t="str">
        <f t="shared" si="6"/>
        <v> BBS 119 </v>
      </c>
      <c r="B65" s="4" t="str">
        <f t="shared" si="7"/>
        <v>II</v>
      </c>
      <c r="C65" s="34">
        <f t="shared" si="8"/>
        <v>51165.269500000002</v>
      </c>
      <c r="D65" s="10" t="str">
        <f t="shared" si="9"/>
        <v>vis</v>
      </c>
      <c r="E65" s="58">
        <f>VLOOKUP(C65,Active!C$21:E$973,3,FALSE)</f>
        <v>13334.9830327618</v>
      </c>
      <c r="F65" s="4" t="s">
        <v>71</v>
      </c>
      <c r="G65" s="10" t="str">
        <f t="shared" si="10"/>
        <v>51165.2695</v>
      </c>
      <c r="H65" s="34">
        <f t="shared" si="11"/>
        <v>13350.5</v>
      </c>
      <c r="I65" s="59" t="s">
        <v>172</v>
      </c>
      <c r="J65" s="60" t="s">
        <v>173</v>
      </c>
      <c r="K65" s="59">
        <v>13350.5</v>
      </c>
      <c r="L65" s="59" t="s">
        <v>174</v>
      </c>
      <c r="M65" s="60" t="s">
        <v>169</v>
      </c>
      <c r="N65" s="60" t="s">
        <v>170</v>
      </c>
      <c r="O65" s="61" t="s">
        <v>175</v>
      </c>
      <c r="P65" s="61" t="s">
        <v>176</v>
      </c>
    </row>
    <row r="66" spans="1:16" ht="12.75" customHeight="1" thickBot="1" x14ac:dyDescent="0.25">
      <c r="A66" s="34" t="str">
        <f t="shared" si="6"/>
        <v> BBS 119 </v>
      </c>
      <c r="B66" s="4" t="str">
        <f t="shared" si="7"/>
        <v>II</v>
      </c>
      <c r="C66" s="34">
        <f t="shared" si="8"/>
        <v>51177.281600000002</v>
      </c>
      <c r="D66" s="10" t="str">
        <f t="shared" si="9"/>
        <v>vis</v>
      </c>
      <c r="E66" s="58">
        <f>VLOOKUP(C66,Active!C$21:E$973,3,FALSE)</f>
        <v>13358.980555675478</v>
      </c>
      <c r="F66" s="4" t="s">
        <v>71</v>
      </c>
      <c r="G66" s="10" t="str">
        <f t="shared" si="10"/>
        <v>51177.2816</v>
      </c>
      <c r="H66" s="34">
        <f t="shared" si="11"/>
        <v>13374.5</v>
      </c>
      <c r="I66" s="59" t="s">
        <v>177</v>
      </c>
      <c r="J66" s="60" t="s">
        <v>178</v>
      </c>
      <c r="K66" s="59">
        <v>13374.5</v>
      </c>
      <c r="L66" s="59" t="s">
        <v>179</v>
      </c>
      <c r="M66" s="60" t="s">
        <v>169</v>
      </c>
      <c r="N66" s="60" t="s">
        <v>170</v>
      </c>
      <c r="O66" s="61" t="s">
        <v>150</v>
      </c>
      <c r="P66" s="61" t="s">
        <v>176</v>
      </c>
    </row>
    <row r="67" spans="1:16" ht="12.75" customHeight="1" thickBot="1" x14ac:dyDescent="0.25">
      <c r="A67" s="34" t="str">
        <f t="shared" si="6"/>
        <v> BBS 125 </v>
      </c>
      <c r="B67" s="4" t="str">
        <f t="shared" si="7"/>
        <v>I</v>
      </c>
      <c r="C67" s="34">
        <f t="shared" si="8"/>
        <v>52041.49</v>
      </c>
      <c r="D67" s="10" t="str">
        <f t="shared" si="9"/>
        <v>vis</v>
      </c>
      <c r="E67" s="58">
        <f>VLOOKUP(C67,Active!C$21:E$973,3,FALSE)</f>
        <v>15085.478077440424</v>
      </c>
      <c r="F67" s="4" t="s">
        <v>71</v>
      </c>
      <c r="G67" s="10" t="str">
        <f t="shared" si="10"/>
        <v>52041.490</v>
      </c>
      <c r="H67" s="34">
        <f t="shared" si="11"/>
        <v>15101</v>
      </c>
      <c r="I67" s="59" t="s">
        <v>202</v>
      </c>
      <c r="J67" s="60" t="s">
        <v>203</v>
      </c>
      <c r="K67" s="59">
        <v>15101</v>
      </c>
      <c r="L67" s="59" t="s">
        <v>204</v>
      </c>
      <c r="M67" s="60" t="s">
        <v>169</v>
      </c>
      <c r="N67" s="60" t="s">
        <v>170</v>
      </c>
      <c r="O67" s="61" t="s">
        <v>175</v>
      </c>
      <c r="P67" s="61" t="s">
        <v>205</v>
      </c>
    </row>
    <row r="68" spans="1:16" ht="12.75" customHeight="1" thickBot="1" x14ac:dyDescent="0.25">
      <c r="A68" s="34" t="str">
        <f t="shared" si="6"/>
        <v> BBS 125 </v>
      </c>
      <c r="B68" s="4" t="str">
        <f t="shared" si="7"/>
        <v>I</v>
      </c>
      <c r="C68" s="34">
        <f t="shared" si="8"/>
        <v>52065.521800000002</v>
      </c>
      <c r="D68" s="10" t="str">
        <f t="shared" si="9"/>
        <v>vis</v>
      </c>
      <c r="E68" s="58">
        <f>VLOOKUP(C68,Active!C$21:E$973,3,FALSE)</f>
        <v>15133.488306389319</v>
      </c>
      <c r="F68" s="4" t="s">
        <v>71</v>
      </c>
      <c r="G68" s="10" t="str">
        <f t="shared" si="10"/>
        <v>52065.5218</v>
      </c>
      <c r="H68" s="34">
        <f t="shared" si="11"/>
        <v>15149</v>
      </c>
      <c r="I68" s="59" t="s">
        <v>206</v>
      </c>
      <c r="J68" s="60" t="s">
        <v>207</v>
      </c>
      <c r="K68" s="59">
        <v>15149</v>
      </c>
      <c r="L68" s="59" t="s">
        <v>208</v>
      </c>
      <c r="M68" s="60" t="s">
        <v>169</v>
      </c>
      <c r="N68" s="60" t="s">
        <v>170</v>
      </c>
      <c r="O68" s="61" t="s">
        <v>175</v>
      </c>
      <c r="P68" s="61" t="s">
        <v>205</v>
      </c>
    </row>
    <row r="69" spans="1:16" ht="12.75" customHeight="1" thickBot="1" x14ac:dyDescent="0.25">
      <c r="A69" s="34" t="str">
        <f t="shared" si="6"/>
        <v>BAVM 203 </v>
      </c>
      <c r="B69" s="4" t="str">
        <f t="shared" si="7"/>
        <v>II</v>
      </c>
      <c r="C69" s="34">
        <f t="shared" si="8"/>
        <v>54798.315499999997</v>
      </c>
      <c r="D69" s="10" t="str">
        <f t="shared" si="9"/>
        <v>vis</v>
      </c>
      <c r="E69" s="58">
        <f>VLOOKUP(C69,Active!C$21:E$973,3,FALSE)</f>
        <v>20593.006578307148</v>
      </c>
      <c r="F69" s="4" t="s">
        <v>71</v>
      </c>
      <c r="G69" s="10" t="str">
        <f t="shared" si="10"/>
        <v>54798.3155</v>
      </c>
      <c r="H69" s="34">
        <f t="shared" si="11"/>
        <v>20608.5</v>
      </c>
      <c r="I69" s="59" t="s">
        <v>270</v>
      </c>
      <c r="J69" s="60" t="s">
        <v>271</v>
      </c>
      <c r="K69" s="59" t="s">
        <v>272</v>
      </c>
      <c r="L69" s="59" t="s">
        <v>273</v>
      </c>
      <c r="M69" s="60" t="s">
        <v>212</v>
      </c>
      <c r="N69" s="60" t="s">
        <v>196</v>
      </c>
      <c r="O69" s="61" t="s">
        <v>274</v>
      </c>
      <c r="P69" s="62" t="s">
        <v>275</v>
      </c>
    </row>
    <row r="70" spans="1:16" ht="12.75" customHeight="1" thickBot="1" x14ac:dyDescent="0.25">
      <c r="A70" s="34" t="str">
        <f t="shared" si="6"/>
        <v>BAVM 203 </v>
      </c>
      <c r="B70" s="4" t="str">
        <f t="shared" si="7"/>
        <v>I</v>
      </c>
      <c r="C70" s="34">
        <f t="shared" si="8"/>
        <v>54798.571199999998</v>
      </c>
      <c r="D70" s="10" t="str">
        <f t="shared" si="9"/>
        <v>vis</v>
      </c>
      <c r="E70" s="58">
        <f>VLOOKUP(C70,Active!C$21:E$973,3,FALSE)</f>
        <v>20593.517410435506</v>
      </c>
      <c r="F70" s="4" t="s">
        <v>71</v>
      </c>
      <c r="G70" s="10" t="str">
        <f t="shared" si="10"/>
        <v>54798.5712</v>
      </c>
      <c r="H70" s="34">
        <f t="shared" si="11"/>
        <v>20609</v>
      </c>
      <c r="I70" s="59" t="s">
        <v>276</v>
      </c>
      <c r="J70" s="60" t="s">
        <v>277</v>
      </c>
      <c r="K70" s="59" t="s">
        <v>278</v>
      </c>
      <c r="L70" s="59" t="s">
        <v>279</v>
      </c>
      <c r="M70" s="60" t="s">
        <v>212</v>
      </c>
      <c r="N70" s="60" t="s">
        <v>196</v>
      </c>
      <c r="O70" s="61" t="s">
        <v>274</v>
      </c>
      <c r="P70" s="62" t="s">
        <v>275</v>
      </c>
    </row>
    <row r="71" spans="1:16" ht="12.75" customHeight="1" thickBot="1" x14ac:dyDescent="0.25">
      <c r="A71" s="34" t="str">
        <f t="shared" si="6"/>
        <v>BAVM 225 </v>
      </c>
      <c r="B71" s="4" t="str">
        <f t="shared" si="7"/>
        <v>II</v>
      </c>
      <c r="C71" s="34">
        <f t="shared" si="8"/>
        <v>55804.436399999999</v>
      </c>
      <c r="D71" s="10" t="str">
        <f t="shared" si="9"/>
        <v>vis</v>
      </c>
      <c r="E71" s="58">
        <f>VLOOKUP(C71,Active!C$21:E$973,3,FALSE)</f>
        <v>22603.013933530645</v>
      </c>
      <c r="F71" s="4" t="s">
        <v>71</v>
      </c>
      <c r="G71" s="10" t="str">
        <f t="shared" si="10"/>
        <v>55804.4364</v>
      </c>
      <c r="H71" s="34">
        <f t="shared" si="11"/>
        <v>22618.5</v>
      </c>
      <c r="I71" s="59" t="s">
        <v>300</v>
      </c>
      <c r="J71" s="60" t="s">
        <v>301</v>
      </c>
      <c r="K71" s="59" t="s">
        <v>302</v>
      </c>
      <c r="L71" s="59" t="s">
        <v>303</v>
      </c>
      <c r="M71" s="60" t="s">
        <v>212</v>
      </c>
      <c r="N71" s="60" t="s">
        <v>260</v>
      </c>
      <c r="O71" s="61" t="s">
        <v>289</v>
      </c>
      <c r="P71" s="62" t="s">
        <v>304</v>
      </c>
    </row>
    <row r="72" spans="1:16" x14ac:dyDescent="0.2">
      <c r="B72" s="4"/>
      <c r="F72" s="4"/>
    </row>
    <row r="73" spans="1:16" x14ac:dyDescent="0.2">
      <c r="B73" s="4"/>
      <c r="F73" s="4"/>
    </row>
    <row r="74" spans="1:16" x14ac:dyDescent="0.2">
      <c r="B74" s="4"/>
      <c r="F74" s="4"/>
    </row>
    <row r="75" spans="1:16" x14ac:dyDescent="0.2">
      <c r="B75" s="4"/>
      <c r="F75" s="4"/>
    </row>
    <row r="76" spans="1:16" x14ac:dyDescent="0.2">
      <c r="B76" s="4"/>
      <c r="F76" s="4"/>
    </row>
    <row r="77" spans="1:16" x14ac:dyDescent="0.2">
      <c r="B77" s="4"/>
      <c r="F77" s="4"/>
    </row>
    <row r="78" spans="1:16" x14ac:dyDescent="0.2">
      <c r="B78" s="4"/>
      <c r="F78" s="4"/>
    </row>
    <row r="79" spans="1:16" x14ac:dyDescent="0.2">
      <c r="B79" s="4"/>
      <c r="F79" s="4"/>
    </row>
    <row r="80" spans="1:1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</sheetData>
  <phoneticPr fontId="8" type="noConversion"/>
  <hyperlinks>
    <hyperlink ref="A3" r:id="rId1" xr:uid="{00000000-0004-0000-0100-000000000000}"/>
    <hyperlink ref="P64" r:id="rId2" display="http://www.bav-astro.de/sfs/BAVM_link.php?BAVMnr=56" xr:uid="{00000000-0004-0000-0100-000001000000}"/>
    <hyperlink ref="P16" r:id="rId3" display="http://www.konkoly.hu/cgi-bin/IBVS?5263" xr:uid="{00000000-0004-0000-0100-000002000000}"/>
    <hyperlink ref="P17" r:id="rId4" display="http://www.konkoly.hu/cgi-bin/IBVS?5287" xr:uid="{00000000-0004-0000-0100-000003000000}"/>
    <hyperlink ref="P18" r:id="rId5" display="http://www.konkoly.hu/cgi-bin/IBVS?5287" xr:uid="{00000000-0004-0000-0100-000004000000}"/>
    <hyperlink ref="P19" r:id="rId6" display="http://www.bav-astro.de/sfs/BAVM_link.php?BAVMnr=172" xr:uid="{00000000-0004-0000-0100-000005000000}"/>
    <hyperlink ref="P20" r:id="rId7" display="http://www.bav-astro.de/sfs/BAVM_link.php?BAVMnr=172" xr:uid="{00000000-0004-0000-0100-000006000000}"/>
    <hyperlink ref="P21" r:id="rId8" display="http://var.astro.cz/oejv/issues/oejv0074.pdf" xr:uid="{00000000-0004-0000-0100-000007000000}"/>
    <hyperlink ref="P22" r:id="rId9" display="http://www.konkoly.hu/cgi-bin/IBVS?5583" xr:uid="{00000000-0004-0000-0100-000008000000}"/>
    <hyperlink ref="P23" r:id="rId10" display="http://www.konkoly.hu/cgi-bin/IBVS?5694" xr:uid="{00000000-0004-0000-0100-000009000000}"/>
    <hyperlink ref="P24" r:id="rId11" display="http://www.konkoly.hu/cgi-bin/IBVS?5694" xr:uid="{00000000-0004-0000-0100-00000A000000}"/>
    <hyperlink ref="P25" r:id="rId12" display="http://www.konkoly.hu/cgi-bin/IBVS?5502" xr:uid="{00000000-0004-0000-0100-00000B000000}"/>
    <hyperlink ref="P26" r:id="rId13" display="http://www.bav-astro.de/sfs/BAVM_link.php?BAVMnr=173" xr:uid="{00000000-0004-0000-0100-00000C000000}"/>
    <hyperlink ref="P27" r:id="rId14" display="http://www.konkoly.hu/cgi-bin/IBVS?5694" xr:uid="{00000000-0004-0000-0100-00000D000000}"/>
    <hyperlink ref="P28" r:id="rId15" display="http://www.konkoly.hu/cgi-bin/IBVS?5676" xr:uid="{00000000-0004-0000-0100-00000E000000}"/>
    <hyperlink ref="P29" r:id="rId16" display="http://www.konkoly.hu/cgi-bin/IBVS?5694" xr:uid="{00000000-0004-0000-0100-00000F000000}"/>
    <hyperlink ref="P30" r:id="rId17" display="http://www.konkoly.hu/cgi-bin/IBVS?5694" xr:uid="{00000000-0004-0000-0100-000010000000}"/>
    <hyperlink ref="P31" r:id="rId18" display="http://www.konkoly.hu/cgi-bin/IBVS?5694" xr:uid="{00000000-0004-0000-0100-000011000000}"/>
    <hyperlink ref="P32" r:id="rId19" display="http://www.konkoly.hu/cgi-bin/IBVS?5694" xr:uid="{00000000-0004-0000-0100-000012000000}"/>
    <hyperlink ref="P33" r:id="rId20" display="http://www.bav-astro.de/sfs/BAVM_link.php?BAVMnr=186" xr:uid="{00000000-0004-0000-0100-000013000000}"/>
    <hyperlink ref="P34" r:id="rId21" display="http://var.astro.cz/oejv/issues/oejv0107.pdf" xr:uid="{00000000-0004-0000-0100-000014000000}"/>
    <hyperlink ref="P69" r:id="rId22" display="http://www.bav-astro.de/sfs/BAVM_link.php?BAVMnr=203" xr:uid="{00000000-0004-0000-0100-000015000000}"/>
    <hyperlink ref="P70" r:id="rId23" display="http://www.bav-astro.de/sfs/BAVM_link.php?BAVMnr=203" xr:uid="{00000000-0004-0000-0100-000016000000}"/>
    <hyperlink ref="P35" r:id="rId24" display="http://www.konkoly.hu/cgi-bin/IBVS?5920" xr:uid="{00000000-0004-0000-0100-000017000000}"/>
    <hyperlink ref="P36" r:id="rId25" display="http://www.bav-astro.de/sfs/BAVM_link.php?BAVMnr=215" xr:uid="{00000000-0004-0000-0100-000018000000}"/>
    <hyperlink ref="P37" r:id="rId26" display="http://www.bav-astro.de/sfs/BAVM_link.php?BAVMnr=215" xr:uid="{00000000-0004-0000-0100-000019000000}"/>
    <hyperlink ref="P38" r:id="rId27" display="http://www.konkoly.hu/cgi-bin/IBVS?5960" xr:uid="{00000000-0004-0000-0100-00001A000000}"/>
    <hyperlink ref="P71" r:id="rId28" display="http://www.bav-astro.de/sfs/BAVM_link.php?BAVMnr=225" xr:uid="{00000000-0004-0000-0100-00001B000000}"/>
    <hyperlink ref="P39" r:id="rId29" display="http://var.astro.cz/oejv/issues/oejv0160.pdf" xr:uid="{00000000-0004-0000-0100-00001C000000}"/>
    <hyperlink ref="P40" r:id="rId30" display="http://www.konkoly.hu/cgi-bin/IBVS?6042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2024-01-19T02:14:28Z</dcterms:modified>
</cp:coreProperties>
</file>