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B351A2B-C118-4650-A217-26DD20CF67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4" r:id="rId2"/>
    <sheet name="A (2)" sheetId="3" r:id="rId3"/>
    <sheet name="B" sheetId="2" r:id="rId4"/>
  </sheets>
  <calcPr calcId="181029"/>
</workbook>
</file>

<file path=xl/calcChain.xml><?xml version="1.0" encoding="utf-8"?>
<calcChain xmlns="http://schemas.openxmlformats.org/spreadsheetml/2006/main">
  <c r="C7" i="1" l="1"/>
  <c r="E47" i="1"/>
  <c r="F47" i="1"/>
  <c r="G47" i="1"/>
  <c r="K47" i="1"/>
  <c r="C8" i="1"/>
  <c r="D9" i="1"/>
  <c r="C9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Q47" i="1"/>
  <c r="E31" i="1"/>
  <c r="F31" i="1"/>
  <c r="G31" i="1"/>
  <c r="I31" i="1"/>
  <c r="E32" i="1"/>
  <c r="F32" i="1"/>
  <c r="G32" i="1"/>
  <c r="E33" i="1"/>
  <c r="F33" i="1"/>
  <c r="G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E38" i="1"/>
  <c r="F38" i="1"/>
  <c r="G38" i="1"/>
  <c r="I38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H24" i="1"/>
  <c r="E23" i="1"/>
  <c r="F23" i="1"/>
  <c r="G23" i="1"/>
  <c r="H23" i="1"/>
  <c r="E22" i="1"/>
  <c r="F22" i="1"/>
  <c r="G22" i="1"/>
  <c r="E21" i="1"/>
  <c r="F21" i="1"/>
  <c r="G21" i="1"/>
  <c r="E39" i="1"/>
  <c r="F39" i="1"/>
  <c r="U39" i="1"/>
  <c r="S39" i="1"/>
  <c r="E40" i="1"/>
  <c r="F40" i="1"/>
  <c r="U40" i="1"/>
  <c r="S40" i="1"/>
  <c r="Q23" i="1"/>
  <c r="Q24" i="1"/>
  <c r="Q31" i="1"/>
  <c r="Q34" i="1"/>
  <c r="Q35" i="1"/>
  <c r="Q38" i="1"/>
  <c r="Q41" i="1"/>
  <c r="Q44" i="1"/>
  <c r="Q45" i="1"/>
  <c r="Q46" i="1"/>
  <c r="Q42" i="1"/>
  <c r="Q43" i="1"/>
  <c r="F16" i="1"/>
  <c r="F17" i="1" s="1"/>
  <c r="C17" i="1"/>
  <c r="E21" i="3"/>
  <c r="F21" i="3"/>
  <c r="G21" i="3"/>
  <c r="E22" i="3"/>
  <c r="F22" i="3"/>
  <c r="G22" i="3"/>
  <c r="J22" i="3"/>
  <c r="E23" i="3"/>
  <c r="F23" i="3"/>
  <c r="G23" i="3"/>
  <c r="J23" i="3"/>
  <c r="E24" i="3"/>
  <c r="F24" i="3"/>
  <c r="G24" i="3"/>
  <c r="J24" i="3"/>
  <c r="E25" i="3"/>
  <c r="F25" i="3"/>
  <c r="G25" i="3"/>
  <c r="J25" i="3"/>
  <c r="E26" i="3"/>
  <c r="F26" i="3"/>
  <c r="G26" i="3"/>
  <c r="J26" i="3"/>
  <c r="E27" i="3"/>
  <c r="F27" i="3"/>
  <c r="G27" i="3"/>
  <c r="J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H31" i="3"/>
  <c r="E32" i="3"/>
  <c r="F32" i="3"/>
  <c r="G32" i="3"/>
  <c r="I32" i="3"/>
  <c r="E33" i="3"/>
  <c r="F33" i="3"/>
  <c r="G33" i="3"/>
  <c r="K33" i="3"/>
  <c r="E34" i="3"/>
  <c r="F34" i="3"/>
  <c r="G34" i="3"/>
  <c r="K34" i="3"/>
  <c r="E15" i="3"/>
  <c r="E16" i="3" s="1"/>
  <c r="E17" i="3" s="1"/>
  <c r="C17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C7" i="2"/>
  <c r="G22" i="2"/>
  <c r="J22" i="2"/>
  <c r="E21" i="2"/>
  <c r="F21" i="2"/>
  <c r="G21" i="2"/>
  <c r="E22" i="2"/>
  <c r="F22" i="2"/>
  <c r="E23" i="2"/>
  <c r="F23" i="2"/>
  <c r="G23" i="2"/>
  <c r="J23" i="2"/>
  <c r="E24" i="2"/>
  <c r="F24" i="2"/>
  <c r="G24" i="2"/>
  <c r="J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F31" i="2"/>
  <c r="G31" i="2"/>
  <c r="H31" i="2"/>
  <c r="E32" i="2"/>
  <c r="F32" i="2"/>
  <c r="G32" i="2"/>
  <c r="I32" i="2"/>
  <c r="E33" i="2"/>
  <c r="F33" i="2"/>
  <c r="G33" i="2"/>
  <c r="K33" i="2"/>
  <c r="E34" i="2"/>
  <c r="F34" i="2"/>
  <c r="G34" i="2"/>
  <c r="K34" i="2"/>
  <c r="E15" i="2"/>
  <c r="E16" i="2" s="1"/>
  <c r="E17" i="2" s="1"/>
  <c r="C17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Q40" i="1"/>
  <c r="Q39" i="1"/>
  <c r="Q21" i="1"/>
  <c r="Q22" i="1"/>
  <c r="Q25" i="1"/>
  <c r="Q26" i="1"/>
  <c r="Q27" i="1"/>
  <c r="Q28" i="1"/>
  <c r="Q29" i="1"/>
  <c r="Q30" i="1"/>
  <c r="Q32" i="1"/>
  <c r="Q33" i="1"/>
  <c r="Q37" i="1"/>
  <c r="Q36" i="1"/>
  <c r="J21" i="3"/>
  <c r="C11" i="3"/>
  <c r="C12" i="3"/>
  <c r="C16" i="3"/>
  <c r="D18" i="3"/>
  <c r="I25" i="1"/>
  <c r="S25" i="1"/>
  <c r="S30" i="1"/>
  <c r="I30" i="1"/>
  <c r="S33" i="1"/>
  <c r="I33" i="1"/>
  <c r="H21" i="1"/>
  <c r="S21" i="1"/>
  <c r="S26" i="1"/>
  <c r="I26" i="1"/>
  <c r="I32" i="1"/>
  <c r="S32" i="1"/>
  <c r="I27" i="1"/>
  <c r="S27" i="1"/>
  <c r="S37" i="1"/>
  <c r="I37" i="1"/>
  <c r="C11" i="2"/>
  <c r="J21" i="2"/>
  <c r="C12" i="2"/>
  <c r="C16" i="2"/>
  <c r="D18" i="2"/>
  <c r="S22" i="1"/>
  <c r="H22" i="1"/>
  <c r="I36" i="1"/>
  <c r="S36" i="1"/>
  <c r="S28" i="1"/>
  <c r="I28" i="1"/>
  <c r="S29" i="1"/>
  <c r="I29" i="1"/>
  <c r="C15" i="3"/>
  <c r="P21" i="3"/>
  <c r="T21" i="3"/>
  <c r="P25" i="3"/>
  <c r="T25" i="3"/>
  <c r="P29" i="3"/>
  <c r="T29" i="3"/>
  <c r="P33" i="3"/>
  <c r="T33" i="3"/>
  <c r="P26" i="3"/>
  <c r="T26" i="3"/>
  <c r="P34" i="3"/>
  <c r="T34" i="3"/>
  <c r="P22" i="3"/>
  <c r="T22" i="3"/>
  <c r="P30" i="3"/>
  <c r="T30" i="3"/>
  <c r="P23" i="3"/>
  <c r="T23" i="3"/>
  <c r="P27" i="3"/>
  <c r="T27" i="3"/>
  <c r="P31" i="3"/>
  <c r="T31" i="3"/>
  <c r="P24" i="3"/>
  <c r="T24" i="3"/>
  <c r="P28" i="3"/>
  <c r="T28" i="3"/>
  <c r="P32" i="3"/>
  <c r="T32" i="3"/>
  <c r="P25" i="2"/>
  <c r="T25" i="2"/>
  <c r="P27" i="2"/>
  <c r="T27" i="2"/>
  <c r="P30" i="2"/>
  <c r="T30" i="2"/>
  <c r="P24" i="2"/>
  <c r="T24" i="2"/>
  <c r="P33" i="2"/>
  <c r="T33" i="2"/>
  <c r="P23" i="2"/>
  <c r="T23" i="2"/>
  <c r="P22" i="2"/>
  <c r="T22" i="2"/>
  <c r="P28" i="2"/>
  <c r="T28" i="2"/>
  <c r="P21" i="2"/>
  <c r="T21" i="2"/>
  <c r="P31" i="2"/>
  <c r="T31" i="2"/>
  <c r="P32" i="2"/>
  <c r="T32" i="2"/>
  <c r="P26" i="2"/>
  <c r="T26" i="2"/>
  <c r="P34" i="2"/>
  <c r="T34" i="2"/>
  <c r="P29" i="2"/>
  <c r="T29" i="2"/>
  <c r="C15" i="2"/>
  <c r="S18" i="1"/>
  <c r="T18" i="2"/>
  <c r="C18" i="2"/>
  <c r="T18" i="3"/>
  <c r="C18" i="3"/>
  <c r="C12" i="1"/>
  <c r="C11" i="1"/>
  <c r="C15" i="1" l="1"/>
  <c r="O45" i="1"/>
  <c r="O42" i="1"/>
  <c r="O41" i="1"/>
  <c r="O44" i="1"/>
  <c r="O43" i="1"/>
  <c r="O46" i="1"/>
  <c r="O4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<sst xmlns="http://schemas.openxmlformats.org/spreadsheetml/2006/main" count="587" uniqueCount="211">
  <si>
    <t>IBVS 6196</t>
  </si>
  <si>
    <t xml:space="preserve">Mayer 1987BAICz..38...58M 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</si>
  <si>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</si>
  <si>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</si>
  <si>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</si>
  <si>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</si>
  <si>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</si>
  <si>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</si>
  <si>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</si>
  <si>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</si>
  <si>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</si>
  <si>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</si>
  <si>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</si>
  <si>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</si>
  <si>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</si>
  <si>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</si>
  <si>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</si>
  <si>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</si>
  <si>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</si>
  <si>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</si>
  <si>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</si>
  <si>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</si>
  <si>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</si>
  <si>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</si>
  <si>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</si>
  <si>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</si>
  <si>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</si>
  <si>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</si>
  <si>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</si>
  <si>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</si>
  <si>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</si>
  <si>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Diethelm R</t>
  </si>
  <si>
    <t>BBSAG Bull.80</t>
  </si>
  <si>
    <t>B</t>
  </si>
  <si>
    <t>II</t>
  </si>
  <si>
    <t>Mayer 1987</t>
  </si>
  <si>
    <t>I</t>
  </si>
  <si>
    <t>Mayer</t>
  </si>
  <si>
    <t xml:space="preserve">Mayer 1987BAICz..38...58M 
</t>
  </si>
  <si>
    <t>EA/DM</t>
  </si>
  <si>
    <t>IBVS 5595</t>
  </si>
  <si>
    <t>IBVS</t>
  </si>
  <si>
    <t>S6</t>
  </si>
  <si>
    <t>Relationship is unclear.</t>
  </si>
  <si>
    <t>CC Cas / GSC 03714-00240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</si>
  <si>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</si>
  <si>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</si>
  <si>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</si>
  <si>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</si>
  <si>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</si>
  <si>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</si>
  <si>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</si>
  <si>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</si>
  <si>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Start of linear fit &gt;&gt;&gt;&gt;&gt;&gt;&gt;&gt;&gt;&gt;&gt;&gt;&gt;&gt;&gt;&gt;&gt;&gt;&gt;&gt;&gt;</t>
  </si>
  <si>
    <t>Add cycle</t>
  </si>
  <si>
    <t>Old Cycle</t>
  </si>
  <si>
    <t>IBVS 6007</t>
  </si>
  <si>
    <t>BAD</t>
  </si>
  <si>
    <t>IBVS 6114</t>
  </si>
  <si>
    <t>IBVS 5984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</si>
  <si>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</si>
  <si>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</si>
  <si>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</si>
  <si>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</si>
  <si>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</si>
  <si>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</si>
  <si>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</si>
  <si>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</si>
  <si>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</si>
  <si>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</si>
  <si>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</si>
  <si>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</si>
  <si>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</si>
  <si>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2424426.46 </t>
  </si>
  <si>
    <t> 02.10.1925 23:02 </t>
  </si>
  <si>
    <t> 0.52 </t>
  </si>
  <si>
    <t> J.Pearce [spektr.] </t>
  </si>
  <si>
    <t> BAC 38.61 </t>
  </si>
  <si>
    <t>2424428.05 </t>
  </si>
  <si>
    <t> 04.10.1925 13:12 </t>
  </si>
  <si>
    <t> 0.43 </t>
  </si>
  <si>
    <t>2424559.496 </t>
  </si>
  <si>
    <t> 12.02.1926 23:54 </t>
  </si>
  <si>
    <t> 0.491 </t>
  </si>
  <si>
    <t> Hill et al.[spek.] </t>
  </si>
  <si>
    <t> AAP 282.455 </t>
  </si>
  <si>
    <t>2426000.30 </t>
  </si>
  <si>
    <t> 23.01.1930 19:12 </t>
  </si>
  <si>
    <t> -0.53 </t>
  </si>
  <si>
    <t>E </t>
  </si>
  <si>
    <t>?</t>
  </si>
  <si>
    <t> Guthnick &amp; Prager </t>
  </si>
  <si>
    <t> AN 239.13 </t>
  </si>
  <si>
    <t>2429280.648 </t>
  </si>
  <si>
    <t> 17.01.1939 03:33 </t>
  </si>
  <si>
    <t> 0.336 </t>
  </si>
  <si>
    <t> S.Gaposchkin </t>
  </si>
  <si>
    <t> HA 113.72 </t>
  </si>
  <si>
    <t>2429282.322 </t>
  </si>
  <si>
    <t> 18.01.1939 19:43 </t>
  </si>
  <si>
    <t> 0.325 </t>
  </si>
  <si>
    <t> S.Gap.[P.Mayer] </t>
  </si>
  <si>
    <t>2439122.219 </t>
  </si>
  <si>
    <t> 27.12.1965 17:15 </t>
  </si>
  <si>
    <t> 0.095 </t>
  </si>
  <si>
    <t> J.B.Srivastava </t>
  </si>
  <si>
    <t>IBVS 1571 </t>
  </si>
  <si>
    <t>2439469.157 </t>
  </si>
  <si>
    <t> 09.12.1966 15:46 </t>
  </si>
  <si>
    <t> 0.051 </t>
  </si>
  <si>
    <t> Hilditch &amp; Hill </t>
  </si>
  <si>
    <t>2439479.129 </t>
  </si>
  <si>
    <t> 19.12.1966 15:05 </t>
  </si>
  <si>
    <t> -0.083 </t>
  </si>
  <si>
    <t>2441525.831 </t>
  </si>
  <si>
    <t> 27.07.1972 07:56 </t>
  </si>
  <si>
    <t> 0.101 </t>
  </si>
  <si>
    <t>2441646.984 </t>
  </si>
  <si>
    <t> 25.11.1972 11:36 </t>
  </si>
  <si>
    <t> -0.021 </t>
  </si>
  <si>
    <t> Hild.[P.Mayer] </t>
  </si>
  <si>
    <t>2441648.685 </t>
  </si>
  <si>
    <t> 27.11.1972 04:26 </t>
  </si>
  <si>
    <t> -0.004 </t>
  </si>
  <si>
    <t>2442289.939 </t>
  </si>
  <si>
    <t> 30.08.1974 10:32 </t>
  </si>
  <si>
    <t> -0.498 </t>
  </si>
  <si>
    <t> G.Hill et al. </t>
  </si>
  <si>
    <t>2442404.441 </t>
  </si>
  <si>
    <t> 22.12.1974 22:35 </t>
  </si>
  <si>
    <t> -0.533 </t>
  </si>
  <si>
    <t>2443818.166 </t>
  </si>
  <si>
    <t> 05.11.1978 15:59 </t>
  </si>
  <si>
    <t> 0.000 </t>
  </si>
  <si>
    <t> Hartigan &amp; Binzel </t>
  </si>
  <si>
    <t>IBVS 1684 </t>
  </si>
  <si>
    <t>2446639.478 </t>
  </si>
  <si>
    <t> 27.07.1986 23:28 </t>
  </si>
  <si>
    <t> -0.019 </t>
  </si>
  <si>
    <t> R.Diethelm </t>
  </si>
  <si>
    <t> BBS 80 </t>
  </si>
  <si>
    <t>2447511.082 </t>
  </si>
  <si>
    <t> 15.12.1988 13:58 </t>
  </si>
  <si>
    <t> 0.763 </t>
  </si>
  <si>
    <t>2452957.7847 </t>
  </si>
  <si>
    <t> 14.11.2003 06:49 </t>
  </si>
  <si>
    <t> 0.1918 </t>
  </si>
  <si>
    <t> Caton &amp; Smith </t>
  </si>
  <si>
    <t>IBVS 5595 </t>
  </si>
  <si>
    <t>2453016.6817 </t>
  </si>
  <si>
    <t> 12.01.2004 04:21 </t>
  </si>
  <si>
    <t> 0.1356 </t>
  </si>
  <si>
    <t> Smith &amp; Caton </t>
  </si>
  <si>
    <t>IBVS 5745 </t>
  </si>
  <si>
    <t>2455462.3426 </t>
  </si>
  <si>
    <t> 22.09.2010 20:13 </t>
  </si>
  <si>
    <t> 0.0819 </t>
  </si>
  <si>
    <t>C </t>
  </si>
  <si>
    <t>o</t>
  </si>
  <si>
    <t> H.Jungbluth </t>
  </si>
  <si>
    <t>BAVM 215 </t>
  </si>
  <si>
    <t>2455839.33773 </t>
  </si>
  <si>
    <t> 04.10.2011 20:06 </t>
  </si>
  <si>
    <t> -0.22335 </t>
  </si>
  <si>
    <t>R</t>
  </si>
  <si>
    <t> R.Uhlar </t>
  </si>
  <si>
    <t>IBVS 6007 </t>
  </si>
  <si>
    <t>2455876.38437 </t>
  </si>
  <si>
    <t> 10.11.2011 21:13 </t>
  </si>
  <si>
    <t> -0.23299 </t>
  </si>
  <si>
    <t>2456199.52561 </t>
  </si>
  <si>
    <t> 29.09.2012 00:36 </t>
  </si>
  <si>
    <t> -0.49204 </t>
  </si>
  <si>
    <t>IBVS 6114 </t>
  </si>
  <si>
    <t>2456241.57926 </t>
  </si>
  <si>
    <t> 10.11.2012 01:54 </t>
  </si>
  <si>
    <t> -0.54780 </t>
  </si>
  <si>
    <t>2456534.4607 </t>
  </si>
  <si>
    <t> 29.08.2013 23:03 </t>
  </si>
  <si>
    <t> -0.7479 </t>
  </si>
  <si>
    <t>24426.46</t>
  </si>
  <si>
    <t>24428.05</t>
  </si>
  <si>
    <t>24559.496</t>
  </si>
  <si>
    <t>26000.30</t>
  </si>
  <si>
    <t>29280.648</t>
  </si>
  <si>
    <t>29282.322</t>
  </si>
  <si>
    <t>39122.219</t>
  </si>
  <si>
    <t>39469.157</t>
  </si>
  <si>
    <t>39479.129</t>
  </si>
  <si>
    <t>41525.831</t>
  </si>
  <si>
    <t>41646.984</t>
  </si>
  <si>
    <t>41648.685</t>
  </si>
  <si>
    <t>42289.939</t>
  </si>
  <si>
    <t>42404.441</t>
  </si>
  <si>
    <t>43818.166</t>
  </si>
  <si>
    <t>46639.478</t>
  </si>
  <si>
    <t>47511.082</t>
  </si>
  <si>
    <t>52957.7847</t>
  </si>
  <si>
    <t>53016.6817</t>
  </si>
  <si>
    <t>55462.3426</t>
  </si>
  <si>
    <t>55839.33773</t>
  </si>
  <si>
    <t>55876.38437</t>
  </si>
  <si>
    <t>56199.52561</t>
  </si>
  <si>
    <t>56241.57926</t>
  </si>
  <si>
    <t>56534.4607</t>
  </si>
  <si>
    <t>AAP 282.455 </t>
  </si>
  <si>
    <t>AN 239.13 </t>
  </si>
  <si>
    <t>s5</t>
  </si>
  <si>
    <t>s6</t>
  </si>
  <si>
    <t>HÜBSCHER, Joachim</t>
  </si>
  <si>
    <t>Zasche, P.1; Uhlar, R.2; Kucáková, H.3; Svoboda,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</si>
</sst>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4" fillId="0" borderId="1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4" fillId="0" borderId="0" xfId="0" applyFont="1" applyAlignment="1"/>
    <xf numFmtId="22" fontId="13" fillId="0" borderId="0" xfId="0" applyNumberFormat="1" applyFont="1" applyAlignment="1"/>
    <xf numFmtId="0" fontId="13" fillId="0" borderId="0" xfId="0" applyFont="1" applyAlignment="1">
      <alignment horizontal="right"/>
    </xf>
    <xf numFmtId="0" fontId="12" fillId="0" borderId="0" xfId="0" applyFont="1">
      <alignment vertical="top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5" fillId="0" borderId="0" xfId="0" applyFont="1" applyAlignment="1"/>
    <xf numFmtId="0" fontId="13" fillId="0" borderId="10" xfId="0" applyFont="1" applyBorder="1" applyAlignment="1">
      <alignment horizontal="center"/>
    </xf>
    <xf numFmtId="14" fontId="13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21" fillId="24" borderId="17" xfId="38" applyFill="1" applyBorder="1" applyAlignment="1" applyProtection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4" borderId="0" xfId="0" applyFont="1" applyFill="1" applyBorder="1" applyAlignment="1">
      <alignment horizontal="left" vertical="top" wrapText="1" indent="1"/>
    </xf>
    <xf numFmtId="0" fontId="5" fillId="24" borderId="0" xfId="0" applyFont="1" applyFill="1" applyBorder="1" applyAlignment="1">
      <alignment horizontal="center" vertical="top" wrapText="1"/>
    </xf>
    <xf numFmtId="0" fontId="5" fillId="24" borderId="0" xfId="0" applyFont="1" applyFill="1" applyBorder="1" applyAlignment="1">
      <alignment horizontal="right" vertical="top" wrapText="1"/>
    </xf>
    <xf numFmtId="0" fontId="21" fillId="24" borderId="0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/>
    </xf>
    <xf numFmtId="0" fontId="5" fillId="0" borderId="10" xfId="0" applyFont="1" applyBorder="1">
      <alignment vertical="top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/>
    <xf numFmtId="0" fontId="0" fillId="0" borderId="10" xfId="0" applyBorder="1" applyAlignment="1"/>
    <xf numFmtId="0" fontId="14" fillId="0" borderId="10" xfId="0" applyFont="1" applyBorder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0" fillId="25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Cas - O-C Diagr.</a:t>
            </a:r>
          </a:p>
        </c:rich>
      </c:tx>
      <c:layout>
        <c:manualLayout>
          <c:xMode val="edge"/>
          <c:yMode val="edge"/>
          <c:x val="0.37561026822866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752621240825"/>
          <c:y val="0.14723926380368099"/>
          <c:w val="0.81951349643276239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0.52064450000034412</c:v>
                </c:pt>
                <c:pt idx="1">
                  <c:v>0.42626800000289222</c:v>
                </c:pt>
                <c:pt idx="2">
                  <c:v>0.49090100000103121</c:v>
                </c:pt>
                <c:pt idx="3">
                  <c:v>-0.53138299999773153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1-42CC-907D-2C183184DD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">
                  <c:v>0.46861700000226847</c:v>
                </c:pt>
                <c:pt idx="5">
                  <c:v>0.33557150000342517</c:v>
                </c:pt>
                <c:pt idx="6">
                  <c:v>0.32519500000489643</c:v>
                </c:pt>
                <c:pt idx="7">
                  <c:v>9.4682000002649147E-2</c:v>
                </c:pt>
                <c:pt idx="8">
                  <c:v>5.1123000004736241E-2</c:v>
                </c:pt>
                <c:pt idx="9">
                  <c:v>-8.3135999993828591E-2</c:v>
                </c:pt>
                <c:pt idx="10">
                  <c:v>0.10141650000150548</c:v>
                </c:pt>
                <c:pt idx="11">
                  <c:v>-2.0691500001703389E-2</c:v>
                </c:pt>
                <c:pt idx="12">
                  <c:v>-4.0680000020074658E-3</c:v>
                </c:pt>
                <c:pt idx="13">
                  <c:v>-0.49751449999894248</c:v>
                </c:pt>
                <c:pt idx="14">
                  <c:v>-0.5331164999952307</c:v>
                </c:pt>
                <c:pt idx="15">
                  <c:v>0</c:v>
                </c:pt>
                <c:pt idx="16">
                  <c:v>-1.863749999756692E-2</c:v>
                </c:pt>
                <c:pt idx="17">
                  <c:v>0.76271200000337558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1-42CC-907D-2C183184DD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1-42CC-907D-2C183184DD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8.1855500007804949E-2</c:v>
                </c:pt>
                <c:pt idx="21">
                  <c:v>-0.22335049999674084</c:v>
                </c:pt>
                <c:pt idx="22">
                  <c:v>-0.23299350000161212</c:v>
                </c:pt>
                <c:pt idx="23">
                  <c:v>-0.49204150000150548</c:v>
                </c:pt>
                <c:pt idx="24">
                  <c:v>-0.54780400000163354</c:v>
                </c:pt>
                <c:pt idx="25">
                  <c:v>-0.74787499999365536</c:v>
                </c:pt>
                <c:pt idx="26">
                  <c:v>-1.2961894999971264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31-42CC-907D-2C183184DD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31-42CC-907D-2C183184DD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5">
                    <c:v>0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9.3000000000000005E-4</c:v>
                  </c:pt>
                  <c:pt idx="22">
                    <c:v>4.2999999999999999E-4</c:v>
                  </c:pt>
                  <c:pt idx="23">
                    <c:v>9.2000000000000003E-4</c:v>
                  </c:pt>
                  <c:pt idx="24">
                    <c:v>5.1999999999999998E-3</c:v>
                  </c:pt>
                  <c:pt idx="25">
                    <c:v>1.33E-3</c:v>
                  </c:pt>
                  <c:pt idx="2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31-42CC-907D-2C183184DD68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31-42CC-907D-2C183184DD68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20">
                  <c:v>5.2825084108807374E-2</c:v>
                </c:pt>
                <c:pt idx="21">
                  <c:v>-0.22044164497950725</c:v>
                </c:pt>
                <c:pt idx="22">
                  <c:v>-0.24728034158639467</c:v>
                </c:pt>
                <c:pt idx="23">
                  <c:v>-0.48150896651923425</c:v>
                </c:pt>
                <c:pt idx="24">
                  <c:v>-0.51200748539069885</c:v>
                </c:pt>
                <c:pt idx="25">
                  <c:v>-0.72427717673608605</c:v>
                </c:pt>
                <c:pt idx="26">
                  <c:v>-1.325707968881348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31-42CC-907D-2C183184DD68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-5756.5</c:v>
                </c:pt>
                <c:pt idx="1">
                  <c:v>-5756</c:v>
                </c:pt>
                <c:pt idx="2">
                  <c:v>-5717</c:v>
                </c:pt>
                <c:pt idx="3">
                  <c:v>-5289</c:v>
                </c:pt>
                <c:pt idx="4">
                  <c:v>-5289</c:v>
                </c:pt>
                <c:pt idx="5">
                  <c:v>-4315.5</c:v>
                </c:pt>
                <c:pt idx="6">
                  <c:v>-4315</c:v>
                </c:pt>
                <c:pt idx="7">
                  <c:v>-1394</c:v>
                </c:pt>
                <c:pt idx="8">
                  <c:v>-1291</c:v>
                </c:pt>
                <c:pt idx="9">
                  <c:v>-1288</c:v>
                </c:pt>
                <c:pt idx="10">
                  <c:v>-680.5</c:v>
                </c:pt>
                <c:pt idx="11">
                  <c:v>-644.5</c:v>
                </c:pt>
                <c:pt idx="12">
                  <c:v>-644</c:v>
                </c:pt>
                <c:pt idx="13">
                  <c:v>-453.5</c:v>
                </c:pt>
                <c:pt idx="14">
                  <c:v>-419.5</c:v>
                </c:pt>
                <c:pt idx="15">
                  <c:v>0</c:v>
                </c:pt>
                <c:pt idx="16">
                  <c:v>837.5</c:v>
                </c:pt>
                <c:pt idx="17">
                  <c:v>1096</c:v>
                </c:pt>
                <c:pt idx="18">
                  <c:v>2713</c:v>
                </c:pt>
                <c:pt idx="19">
                  <c:v>2730.5</c:v>
                </c:pt>
                <c:pt idx="20">
                  <c:v>3456.5</c:v>
                </c:pt>
                <c:pt idx="21">
                  <c:v>3568.5</c:v>
                </c:pt>
                <c:pt idx="22">
                  <c:v>3579.5</c:v>
                </c:pt>
                <c:pt idx="23">
                  <c:v>3675.5</c:v>
                </c:pt>
                <c:pt idx="24">
                  <c:v>3688</c:v>
                </c:pt>
                <c:pt idx="25">
                  <c:v>3775</c:v>
                </c:pt>
                <c:pt idx="26">
                  <c:v>4021.5</c:v>
                </c:pt>
              </c:numCache>
            </c:numRef>
          </c:xVal>
          <c:yVal>
            <c:numRef>
              <c:f>Active!$U$21:$U$992</c:f>
              <c:numCache>
                <c:formatCode>m/d/yyyy</c:formatCode>
                <c:ptCount val="972"/>
                <c:pt idx="18" formatCode="General">
                  <c:v>0.19181099999696016</c:v>
                </c:pt>
                <c:pt idx="19" formatCode="General">
                  <c:v>0.13563350000185892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31-42CC-907D-2C183184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35392"/>
        <c:axId val="1"/>
      </c:scatterChart>
      <c:valAx>
        <c:axId val="522535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35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34976420630348"/>
          <c:y val="0.92024539877300615"/>
          <c:w val="0.769106886029490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Cas - O-C Diagr.</a:t>
            </a:r>
          </a:p>
        </c:rich>
      </c:tx>
      <c:layout>
        <c:manualLayout>
          <c:xMode val="edge"/>
          <c:yMode val="edge"/>
          <c:x val="0.3606563114036974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860681114551083"/>
          <c:w val="0.8014586205363099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0">
                  <c:v>-8.2277313602389768E-2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2-41E5-8A0D-9F83799374B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11">
                  <c:v>-5.7307175433379598E-2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2-41E5-8A0D-9F83799374B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Mayer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0">
                  <c:v>0.13863301433229935</c:v>
                </c:pt>
                <c:pt idx="1">
                  <c:v>4.4282548744376982E-2</c:v>
                </c:pt>
                <c:pt idx="2">
                  <c:v>0.11094768847397063</c:v>
                </c:pt>
                <c:pt idx="3">
                  <c:v>2.8591186390258372E-2</c:v>
                </c:pt>
                <c:pt idx="4">
                  <c:v>1.8240720801259158E-2</c:v>
                </c:pt>
                <c:pt idx="5">
                  <c:v>-6.0179251042427495E-2</c:v>
                </c:pt>
                <c:pt idx="6">
                  <c:v>-9.837516240804689E-2</c:v>
                </c:pt>
                <c:pt idx="7">
                  <c:v>-0.23247795594215859</c:v>
                </c:pt>
                <c:pt idx="8">
                  <c:v>-0.13652716919023078</c:v>
                </c:pt>
                <c:pt idx="9">
                  <c:v>-0.11987763477372937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12-41E5-8A0D-9F83799374B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12">
                  <c:v>0.25079639963951195</c:v>
                </c:pt>
                <c:pt idx="13">
                  <c:v>0.19553010402159998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12-41E5-8A0D-9F83799374B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12-41E5-8A0D-9F83799374B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12-41E5-8A0D-9F83799374B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12-41E5-8A0D-9F83799374B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12-41E5-8A0D-9F83799374B7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-8486.5</c:v>
                </c:pt>
                <c:pt idx="1">
                  <c:v>-8486</c:v>
                </c:pt>
                <c:pt idx="2">
                  <c:v>-8019</c:v>
                </c:pt>
                <c:pt idx="3">
                  <c:v>-7045.5</c:v>
                </c:pt>
                <c:pt idx="4">
                  <c:v>-7045</c:v>
                </c:pt>
                <c:pt idx="5">
                  <c:v>-4124</c:v>
                </c:pt>
                <c:pt idx="6">
                  <c:v>-4021</c:v>
                </c:pt>
                <c:pt idx="7">
                  <c:v>-4018</c:v>
                </c:pt>
                <c:pt idx="8">
                  <c:v>-3374.5</c:v>
                </c:pt>
                <c:pt idx="9">
                  <c:v>-3374</c:v>
                </c:pt>
                <c:pt idx="10">
                  <c:v>-2730</c:v>
                </c:pt>
                <c:pt idx="11">
                  <c:v>-1892.5</c:v>
                </c:pt>
                <c:pt idx="12">
                  <c:v>-17</c:v>
                </c:pt>
                <c:pt idx="13">
                  <c:v>0.5</c:v>
                </c:pt>
              </c:numCache>
            </c:numRef>
          </c:xVal>
          <c:yVal>
            <c:numRef>
              <c:f>'A (2)'!$P$21:$P$992</c:f>
              <c:numCache>
                <c:formatCode>General</c:formatCode>
                <c:ptCount val="972"/>
                <c:pt idx="0">
                  <c:v>7.421135304506945E-14</c:v>
                </c:pt>
                <c:pt idx="1">
                  <c:v>7.4299242339716392E-14</c:v>
                </c:pt>
                <c:pt idx="2">
                  <c:v>1.5638784353994123E-13</c:v>
                </c:pt>
                <c:pt idx="3">
                  <c:v>3.2750830021749752E-13</c:v>
                </c:pt>
                <c:pt idx="4">
                  <c:v>3.2759618951214446E-13</c:v>
                </c:pt>
                <c:pt idx="5">
                  <c:v>8.4104544883946018E-13</c:v>
                </c:pt>
                <c:pt idx="6">
                  <c:v>8.5915064353672604E-13</c:v>
                </c:pt>
                <c:pt idx="7">
                  <c:v>8.5967797930460759E-13</c:v>
                </c:pt>
                <c:pt idx="8">
                  <c:v>9.7279150151519576E-13</c:v>
                </c:pt>
                <c:pt idx="9">
                  <c:v>9.728793908098427E-13</c:v>
                </c:pt>
                <c:pt idx="10">
                  <c:v>1.0860808023150776E-12</c:v>
                </c:pt>
                <c:pt idx="11">
                  <c:v>1.2332953708486713E-12</c:v>
                </c:pt>
                <c:pt idx="12">
                  <c:v>1.5629681150692739E-12</c:v>
                </c:pt>
                <c:pt idx="13">
                  <c:v>1.5660442403819163E-12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12-41E5-8A0D-9F837993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20152"/>
        <c:axId val="1"/>
      </c:scatterChart>
      <c:valAx>
        <c:axId val="520920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266392247417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920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4571948998178506E-2"/>
          <c:y val="0.91950464396284826"/>
          <c:w val="0.99271574659724904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Cas - O-C Diagr.</a:t>
            </a:r>
          </a:p>
        </c:rich>
      </c:tx>
      <c:layout>
        <c:manualLayout>
          <c:xMode val="edge"/>
          <c:yMode val="edge"/>
          <c:x val="0.3606563114036974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860681114551083"/>
          <c:w val="0.8014586205363099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2-4F65-ADCB-0D56B8A94D5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1">
                  <c:v>9.1840000008232892E-2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2-4F65-ADCB-0D56B8A94D5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Mayer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0">
                  <c:v>0.11040000000139116</c:v>
                </c:pt>
                <c:pt idx="1">
                  <c:v>7.1520000001328299E-2</c:v>
                </c:pt>
                <c:pt idx="2">
                  <c:v>-0.17655999999624328</c:v>
                </c:pt>
                <c:pt idx="3">
                  <c:v>0.23600000000442378</c:v>
                </c:pt>
                <c:pt idx="4">
                  <c:v>0.28112000000328408</c:v>
                </c:pt>
                <c:pt idx="5">
                  <c:v>0.1140400000003865</c:v>
                </c:pt>
                <c:pt idx="6">
                  <c:v>0.10060000000521541</c:v>
                </c:pt>
                <c:pt idx="7">
                  <c:v>0.29932000000553671</c:v>
                </c:pt>
                <c:pt idx="8">
                  <c:v>0.11503999999695225</c:v>
                </c:pt>
                <c:pt idx="9">
                  <c:v>0.18716000000131316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22-4F65-ADCB-0D56B8A94D5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  <c:pt idx="12">
                  <c:v>-2.6980000002367888E-2</c:v>
                </c:pt>
                <c:pt idx="13">
                  <c:v>0.23034000000188826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22-4F65-ADCB-0D56B8A94D5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22-4F65-ADCB-0D56B8A94D5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2-4F65-ADCB-0D56B8A94D5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0">
                    <c:v>0</c:v>
                  </c:pt>
                  <c:pt idx="12">
                    <c:v>1E-3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22-4F65-ADCB-0D56B8A94D53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22-4F65-ADCB-0D56B8A94D53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-5952.5</c:v>
                </c:pt>
                <c:pt idx="1">
                  <c:v>-5952</c:v>
                </c:pt>
                <c:pt idx="2">
                  <c:v>-5469</c:v>
                </c:pt>
                <c:pt idx="3">
                  <c:v>-4462.5</c:v>
                </c:pt>
                <c:pt idx="4">
                  <c:v>-4462</c:v>
                </c:pt>
                <c:pt idx="5">
                  <c:v>-1441.5</c:v>
                </c:pt>
                <c:pt idx="6">
                  <c:v>-1335</c:v>
                </c:pt>
                <c:pt idx="7">
                  <c:v>-1332</c:v>
                </c:pt>
                <c:pt idx="8">
                  <c:v>-666.5</c:v>
                </c:pt>
                <c:pt idx="9">
                  <c:v>-666</c:v>
                </c:pt>
                <c:pt idx="10">
                  <c:v>0</c:v>
                </c:pt>
                <c:pt idx="11">
                  <c:v>866</c:v>
                </c:pt>
                <c:pt idx="12">
                  <c:v>2805.5</c:v>
                </c:pt>
                <c:pt idx="13">
                  <c:v>2823.5</c:v>
                </c:pt>
              </c:numCache>
            </c:numRef>
          </c:xVal>
          <c:yVal>
            <c:numRef>
              <c:f>B!$P$21:$P$992</c:f>
              <c:numCache>
                <c:formatCode>General</c:formatCode>
                <c:ptCount val="972"/>
                <c:pt idx="0">
                  <c:v>0.10698487934022775</c:v>
                </c:pt>
                <c:pt idx="1">
                  <c:v>0.1069860503623247</c:v>
                </c:pt>
                <c:pt idx="2">
                  <c:v>0.10811725770798096</c:v>
                </c:pt>
                <c:pt idx="3">
                  <c:v>0.11047452518914665</c:v>
                </c:pt>
                <c:pt idx="4">
                  <c:v>0.11047569621124359</c:v>
                </c:pt>
                <c:pt idx="5">
                  <c:v>0.11754984069893455</c:v>
                </c:pt>
                <c:pt idx="6">
                  <c:v>0.11779926840558547</c:v>
                </c:pt>
                <c:pt idx="7">
                  <c:v>0.11780629453816718</c:v>
                </c:pt>
                <c:pt idx="8">
                  <c:v>0.11936492494921115</c:v>
                </c:pt>
                <c:pt idx="9">
                  <c:v>0.11936609597130811</c:v>
                </c:pt>
                <c:pt idx="10">
                  <c:v>0.12092589740444903</c:v>
                </c:pt>
                <c:pt idx="11">
                  <c:v>0.12295410767637102</c:v>
                </c:pt>
                <c:pt idx="12">
                  <c:v>0.12749650239045035</c:v>
                </c:pt>
                <c:pt idx="13">
                  <c:v>0.12753865918594065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22-4F65-ADCB-0D56B8A9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24832"/>
        <c:axId val="1"/>
      </c:scatterChart>
      <c:valAx>
        <c:axId val="52092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266392247417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92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4571948998178506E-2"/>
          <c:y val="0.91950464396284826"/>
          <c:w val="0.99271574659724904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352425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FA8BC7-22B2-BA69-1068-F4A3366FE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26F0DE15-CEAB-484E-3DA9-EAF0161AE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0F82704-6FC9-D795-7A7D-CFB160E22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571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5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95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684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1571" TargetMode="External"/><Relationship Id="rId9" Type="http://schemas.openxmlformats.org/officeDocument/2006/relationships/hyperlink" Target="http://www.konkoly.hu/cgi-bin/IBVS?60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877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9.140625" customWidth="1"/>
    <col min="21" max="21" width="9.85546875" customWidth="1"/>
  </cols>
  <sheetData>
    <row r="1" spans="1:6" ht="20.25">
      <c r="A1" s="1" t="s">
        <v>44</v>
      </c>
    </row>
    <row r="2" spans="1:6">
      <c r="A2" t="s">
        <v>26</v>
      </c>
      <c r="B2" s="12" t="s">
        <v>39</v>
      </c>
    </row>
    <row r="3" spans="1:6" ht="13.5" thickBot="1">
      <c r="C3" s="15" t="s">
        <v>43</v>
      </c>
    </row>
    <row r="4" spans="1:6" ht="14.25" thickTop="1" thickBot="1">
      <c r="A4" s="8" t="s">
        <v>2</v>
      </c>
      <c r="C4" s="3">
        <v>43818.165999999997</v>
      </c>
      <c r="D4" s="4">
        <v>3.3687529999999999</v>
      </c>
    </row>
    <row r="5" spans="1:6" ht="13.5" thickTop="1">
      <c r="A5" s="29" t="s">
        <v>46</v>
      </c>
      <c r="B5" s="30"/>
      <c r="C5" s="31">
        <v>-9.5</v>
      </c>
      <c r="D5" s="30" t="s">
        <v>47</v>
      </c>
    </row>
    <row r="6" spans="1:6">
      <c r="A6" s="8" t="s">
        <v>3</v>
      </c>
    </row>
    <row r="7" spans="1:6">
      <c r="A7" t="s">
        <v>4</v>
      </c>
      <c r="C7">
        <f>+C4</f>
        <v>43818.165999999997</v>
      </c>
    </row>
    <row r="8" spans="1:6">
      <c r="A8" t="s">
        <v>5</v>
      </c>
      <c r="C8">
        <f>+D4</f>
        <v>3.3687529999999999</v>
      </c>
      <c r="D8" t="s">
        <v>60</v>
      </c>
    </row>
    <row r="9" spans="1:6">
      <c r="A9" s="42" t="s">
        <v>53</v>
      </c>
      <c r="B9" s="43">
        <v>41</v>
      </c>
      <c r="C9" s="33" t="str">
        <f>"F"&amp;B9</f>
        <v>F41</v>
      </c>
      <c r="D9" s="34" t="str">
        <f>"G"&amp;B9</f>
        <v>G41</v>
      </c>
    </row>
    <row r="10" spans="1:6" ht="13.5" thickBot="1">
      <c r="A10" s="30"/>
      <c r="B10" s="30"/>
      <c r="C10" s="7" t="s">
        <v>22</v>
      </c>
      <c r="D10" s="7" t="s">
        <v>23</v>
      </c>
      <c r="E10" s="30"/>
    </row>
    <row r="11" spans="1:6">
      <c r="A11" s="30" t="s">
        <v>18</v>
      </c>
      <c r="B11" s="30"/>
      <c r="C11" s="32">
        <f ca="1">INTERCEPT(INDIRECT($D$9):G992,INDIRECT($C$9):F992)</f>
        <v>8.4862755224459221</v>
      </c>
      <c r="D11" s="6"/>
      <c r="E11" s="30"/>
    </row>
    <row r="12" spans="1:6">
      <c r="A12" s="30" t="s">
        <v>19</v>
      </c>
      <c r="B12" s="30"/>
      <c r="C12" s="32">
        <f ca="1">SLOPE(INDIRECT($D$9):G992,INDIRECT($C$9):F992)</f>
        <v>-2.4398815097170881E-3</v>
      </c>
      <c r="D12" s="6"/>
      <c r="E12" s="30"/>
    </row>
    <row r="13" spans="1:6">
      <c r="A13" s="30" t="s">
        <v>21</v>
      </c>
      <c r="B13" s="30"/>
      <c r="C13" s="6" t="s">
        <v>16</v>
      </c>
    </row>
    <row r="14" spans="1:6">
      <c r="A14" s="30"/>
      <c r="B14" s="30"/>
      <c r="C14" s="30"/>
    </row>
    <row r="15" spans="1:6">
      <c r="A15" s="35" t="s">
        <v>20</v>
      </c>
      <c r="B15" s="30"/>
      <c r="C15" s="18">
        <f ca="1">(C7+C11)+(C8+C12)*INT(MAX(F21:F3533))</f>
        <v>57362.597324971866</v>
      </c>
      <c r="E15" s="36" t="s">
        <v>54</v>
      </c>
      <c r="F15" s="31">
        <v>1</v>
      </c>
    </row>
    <row r="16" spans="1:6">
      <c r="A16" s="38" t="s">
        <v>6</v>
      </c>
      <c r="B16" s="30"/>
      <c r="C16" s="19">
        <f ca="1">+C8+C12</f>
        <v>3.3663131184902828</v>
      </c>
      <c r="E16" s="36" t="s">
        <v>48</v>
      </c>
      <c r="F16" s="37">
        <f ca="1">NOW()+15018.5+$C$5/24</f>
        <v>60328.71917488426</v>
      </c>
    </row>
    <row r="17" spans="1:24" ht="13.5" thickBot="1">
      <c r="A17" s="36" t="s">
        <v>45</v>
      </c>
      <c r="B17" s="30"/>
      <c r="C17" s="30">
        <f>COUNT(C21:C2191)</f>
        <v>27</v>
      </c>
      <c r="E17" s="36" t="s">
        <v>55</v>
      </c>
      <c r="F17" s="37">
        <f ca="1">ROUND(2*(F16-$C$7)/$C$8,0)/2+F15</f>
        <v>4902</v>
      </c>
    </row>
    <row r="18" spans="1:24" ht="14.25" thickTop="1" thickBot="1">
      <c r="A18" s="38" t="s">
        <v>7</v>
      </c>
      <c r="B18" s="30"/>
      <c r="C18" s="40">
        <f ca="1">+C15</f>
        <v>57362.597324971866</v>
      </c>
      <c r="D18" s="41">
        <f ca="1">+C16</f>
        <v>3.3663131184902828</v>
      </c>
      <c r="E18" s="36" t="s">
        <v>49</v>
      </c>
      <c r="F18" s="34">
        <f ca="1">ROUND(2*(F16-$C$15)/$C$16,0)/2+F15</f>
        <v>882</v>
      </c>
      <c r="S18">
        <f>SUM(S21:S34)</f>
        <v>0.90967153908623022</v>
      </c>
    </row>
    <row r="19" spans="1:24" ht="13.5" thickTop="1">
      <c r="E19" s="36" t="s">
        <v>50</v>
      </c>
      <c r="F19" s="39">
        <f ca="1">+$C$15+$C$16*F18-15018.5-$C$5/24</f>
        <v>45313.581328813634</v>
      </c>
    </row>
    <row r="20" spans="1:24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207</v>
      </c>
      <c r="M20" s="10" t="s">
        <v>208</v>
      </c>
      <c r="N20" s="10" t="s">
        <v>29</v>
      </c>
      <c r="O20" s="10" t="s">
        <v>25</v>
      </c>
      <c r="P20" s="9" t="s">
        <v>24</v>
      </c>
      <c r="Q20" s="7" t="s">
        <v>17</v>
      </c>
      <c r="U20" s="49" t="s">
        <v>57</v>
      </c>
    </row>
    <row r="21" spans="1:24" ht="12.75" customHeight="1">
      <c r="A21" s="44" t="s">
        <v>35</v>
      </c>
      <c r="B21" s="45" t="s">
        <v>34</v>
      </c>
      <c r="C21" s="46">
        <v>24426.46</v>
      </c>
      <c r="D21" s="46"/>
      <c r="E21" s="44">
        <f t="shared" ref="E21:E46" si="0">+(C21-C$7)/C$8</f>
        <v>-5756.3454488945908</v>
      </c>
      <c r="F21" s="44">
        <f t="shared" ref="F21:F46" si="1">ROUND(2*E21,0)/2</f>
        <v>-5756.5</v>
      </c>
      <c r="G21" s="44">
        <f t="shared" ref="G21:G38" si="2">+C21-(C$7+F21*C$8)</f>
        <v>0.52064450000034412</v>
      </c>
      <c r="H21" s="44">
        <f>G21</f>
        <v>0.52064450000034412</v>
      </c>
      <c r="I21" s="44"/>
      <c r="J21" s="44"/>
      <c r="K21" s="44"/>
      <c r="L21" s="44"/>
      <c r="M21" s="44"/>
      <c r="N21" s="44"/>
      <c r="O21" s="44"/>
      <c r="P21" s="44"/>
      <c r="Q21" s="47">
        <f t="shared" ref="Q21:Q46" si="3">+C21-15018.5</f>
        <v>9407.9599999999991</v>
      </c>
      <c r="S21" s="44">
        <f>+(O21-G21)^2</f>
        <v>0.27107069538060835</v>
      </c>
      <c r="U21" s="50"/>
      <c r="X21" s="44" t="s">
        <v>1</v>
      </c>
    </row>
    <row r="22" spans="1:24">
      <c r="A22" s="44" t="s">
        <v>35</v>
      </c>
      <c r="B22" s="45" t="s">
        <v>36</v>
      </c>
      <c r="C22" s="46">
        <v>24428.05</v>
      </c>
      <c r="D22" s="46"/>
      <c r="E22" s="44">
        <f t="shared" si="0"/>
        <v>-5755.8734641572119</v>
      </c>
      <c r="F22" s="44">
        <f t="shared" si="1"/>
        <v>-5756</v>
      </c>
      <c r="G22" s="44">
        <f t="shared" si="2"/>
        <v>0.42626800000289222</v>
      </c>
      <c r="H22" s="44">
        <f>G22</f>
        <v>0.42626800000289222</v>
      </c>
      <c r="I22" s="44"/>
      <c r="J22" s="44"/>
      <c r="K22" s="44"/>
      <c r="L22" s="44"/>
      <c r="M22" s="44"/>
      <c r="N22" s="44"/>
      <c r="O22" s="44"/>
      <c r="P22" s="44"/>
      <c r="Q22" s="47">
        <f t="shared" si="3"/>
        <v>9409.5499999999993</v>
      </c>
      <c r="S22" s="44">
        <f>+(O22-G22)^2</f>
        <v>0.18170440782646571</v>
      </c>
      <c r="U22" s="50"/>
      <c r="X22" s="44"/>
    </row>
    <row r="23" spans="1:24">
      <c r="A23" s="34" t="s">
        <v>205</v>
      </c>
      <c r="B23" s="18" t="s">
        <v>36</v>
      </c>
      <c r="C23" s="81">
        <v>24559.495999999999</v>
      </c>
      <c r="D23" s="21"/>
      <c r="E23" s="44">
        <f t="shared" si="0"/>
        <v>-5716.8542781260603</v>
      </c>
      <c r="F23" s="44">
        <f t="shared" si="1"/>
        <v>-5717</v>
      </c>
      <c r="G23" s="44">
        <f t="shared" si="2"/>
        <v>0.49090100000103121</v>
      </c>
      <c r="H23" s="44">
        <f>G23</f>
        <v>0.49090100000103121</v>
      </c>
      <c r="I23" s="44"/>
      <c r="J23" s="44"/>
      <c r="K23" s="48"/>
      <c r="L23" s="44"/>
      <c r="M23" s="44"/>
      <c r="N23" s="44"/>
      <c r="O23" s="44"/>
      <c r="P23" s="44"/>
      <c r="Q23" s="47">
        <f t="shared" si="3"/>
        <v>9540.9959999999992</v>
      </c>
    </row>
    <row r="24" spans="1:24">
      <c r="A24" s="34" t="s">
        <v>206</v>
      </c>
      <c r="B24" s="18" t="s">
        <v>36</v>
      </c>
      <c r="C24" s="81">
        <v>26000.3</v>
      </c>
      <c r="D24" s="21"/>
      <c r="E24" s="44">
        <f t="shared" si="0"/>
        <v>-5289.1577387834604</v>
      </c>
      <c r="F24" s="44">
        <f t="shared" si="1"/>
        <v>-5289</v>
      </c>
      <c r="G24" s="44">
        <f t="shared" si="2"/>
        <v>-0.53138299999773153</v>
      </c>
      <c r="H24" s="44">
        <f>G24</f>
        <v>-0.53138299999773153</v>
      </c>
      <c r="I24" s="44"/>
      <c r="J24" s="44"/>
      <c r="K24" s="48"/>
      <c r="L24" s="44"/>
      <c r="M24" s="44"/>
      <c r="N24" s="44"/>
      <c r="O24" s="44"/>
      <c r="P24" s="44"/>
      <c r="Q24" s="47">
        <f t="shared" si="3"/>
        <v>10981.8</v>
      </c>
    </row>
    <row r="25" spans="1:24">
      <c r="A25" s="44" t="s">
        <v>35</v>
      </c>
      <c r="B25" s="45" t="s">
        <v>36</v>
      </c>
      <c r="C25" s="46">
        <v>26001.3</v>
      </c>
      <c r="D25" s="46"/>
      <c r="E25" s="44">
        <f t="shared" si="0"/>
        <v>-5288.8608930366809</v>
      </c>
      <c r="F25" s="44">
        <f t="shared" si="1"/>
        <v>-5289</v>
      </c>
      <c r="G25" s="44">
        <f t="shared" si="2"/>
        <v>0.46861700000226847</v>
      </c>
      <c r="I25" s="44">
        <f t="shared" ref="I25:I30" si="4">G25</f>
        <v>0.46861700000226847</v>
      </c>
      <c r="J25" s="44"/>
      <c r="K25" s="44"/>
      <c r="L25" s="44"/>
      <c r="M25" s="44"/>
      <c r="N25" s="44"/>
      <c r="O25" s="44"/>
      <c r="P25" s="44"/>
      <c r="Q25" s="47">
        <f t="shared" si="3"/>
        <v>10982.8</v>
      </c>
      <c r="S25" s="44">
        <f t="shared" ref="S25:S30" si="5">+(O25-G25)^2</f>
        <v>0.21960189269112609</v>
      </c>
      <c r="U25" s="50"/>
      <c r="X25" s="44"/>
    </row>
    <row r="26" spans="1:24">
      <c r="A26" s="44" t="s">
        <v>35</v>
      </c>
      <c r="B26" s="45" t="s">
        <v>36</v>
      </c>
      <c r="C26" s="46">
        <v>29280.648000000001</v>
      </c>
      <c r="D26" s="46"/>
      <c r="E26" s="44">
        <f t="shared" si="0"/>
        <v>-4315.4003870274837</v>
      </c>
      <c r="F26" s="44">
        <f t="shared" si="1"/>
        <v>-4315.5</v>
      </c>
      <c r="G26" s="44">
        <f t="shared" si="2"/>
        <v>0.33557150000342517</v>
      </c>
      <c r="I26" s="44">
        <f t="shared" si="4"/>
        <v>0.33557150000342517</v>
      </c>
      <c r="J26" s="44"/>
      <c r="K26" s="44"/>
      <c r="L26" s="44"/>
      <c r="M26" s="44"/>
      <c r="N26" s="44"/>
      <c r="O26" s="44"/>
      <c r="P26" s="44"/>
      <c r="Q26" s="47">
        <f t="shared" si="3"/>
        <v>14262.148000000001</v>
      </c>
      <c r="S26" s="44">
        <f t="shared" si="5"/>
        <v>0.11260823161454878</v>
      </c>
      <c r="U26" s="50"/>
      <c r="X26" s="44"/>
    </row>
    <row r="27" spans="1:24">
      <c r="A27" s="44" t="s">
        <v>35</v>
      </c>
      <c r="B27" s="45" t="s">
        <v>34</v>
      </c>
      <c r="C27" s="46">
        <v>29282.322</v>
      </c>
      <c r="D27" s="46"/>
      <c r="E27" s="44">
        <f t="shared" si="0"/>
        <v>-4314.9034672473754</v>
      </c>
      <c r="F27" s="44">
        <f t="shared" si="1"/>
        <v>-4315</v>
      </c>
      <c r="G27" s="44">
        <f t="shared" si="2"/>
        <v>0.32519500000489643</v>
      </c>
      <c r="I27" s="44">
        <f t="shared" si="4"/>
        <v>0.32519500000489643</v>
      </c>
      <c r="J27" s="44"/>
      <c r="K27" s="44"/>
      <c r="L27" s="44"/>
      <c r="M27" s="44"/>
      <c r="N27" s="44"/>
      <c r="O27" s="44"/>
      <c r="P27" s="44"/>
      <c r="Q27" s="47">
        <f t="shared" si="3"/>
        <v>14263.822</v>
      </c>
      <c r="S27" s="44">
        <f t="shared" si="5"/>
        <v>0.10575178802818459</v>
      </c>
      <c r="U27" s="50"/>
      <c r="X27" s="44"/>
    </row>
    <row r="28" spans="1:24">
      <c r="A28" s="44" t="s">
        <v>35</v>
      </c>
      <c r="B28" s="45" t="s">
        <v>36</v>
      </c>
      <c r="C28" s="46">
        <v>39122.218999999997</v>
      </c>
      <c r="D28" s="46"/>
      <c r="E28" s="44">
        <f t="shared" si="0"/>
        <v>-1393.9718940510036</v>
      </c>
      <c r="F28" s="44">
        <f t="shared" si="1"/>
        <v>-1394</v>
      </c>
      <c r="G28" s="44">
        <f t="shared" si="2"/>
        <v>9.4682000002649147E-2</v>
      </c>
      <c r="I28" s="44">
        <f t="shared" si="4"/>
        <v>9.4682000002649147E-2</v>
      </c>
      <c r="J28" s="44"/>
      <c r="K28" s="44"/>
      <c r="L28" s="44"/>
      <c r="M28" s="44"/>
      <c r="N28" s="44"/>
      <c r="O28" s="44"/>
      <c r="P28" s="44"/>
      <c r="Q28" s="47">
        <f t="shared" si="3"/>
        <v>24103.718999999997</v>
      </c>
      <c r="S28" s="44">
        <f t="shared" si="5"/>
        <v>8.9646811245016524E-3</v>
      </c>
      <c r="U28" s="50"/>
      <c r="X28" s="44"/>
    </row>
    <row r="29" spans="1:24">
      <c r="A29" s="44" t="s">
        <v>35</v>
      </c>
      <c r="B29" s="45" t="s">
        <v>36</v>
      </c>
      <c r="C29" s="46">
        <v>39469.156999999999</v>
      </c>
      <c r="D29" s="46"/>
      <c r="E29" s="44">
        <f t="shared" si="0"/>
        <v>-1290.984824354887</v>
      </c>
      <c r="F29" s="44">
        <f t="shared" si="1"/>
        <v>-1291</v>
      </c>
      <c r="G29" s="44">
        <f t="shared" si="2"/>
        <v>5.1123000004736241E-2</v>
      </c>
      <c r="I29" s="44">
        <f t="shared" si="4"/>
        <v>5.1123000004736241E-2</v>
      </c>
      <c r="J29" s="44"/>
      <c r="K29" s="44"/>
      <c r="L29" s="44"/>
      <c r="M29" s="44"/>
      <c r="N29" s="44"/>
      <c r="O29" s="44"/>
      <c r="P29" s="44"/>
      <c r="Q29" s="47">
        <f t="shared" si="3"/>
        <v>24450.656999999999</v>
      </c>
      <c r="S29" s="44">
        <f t="shared" si="5"/>
        <v>2.6135611294842618E-3</v>
      </c>
      <c r="U29" s="50"/>
      <c r="X29" s="44"/>
    </row>
    <row r="30" spans="1:24">
      <c r="A30" s="44" t="s">
        <v>35</v>
      </c>
      <c r="B30" s="45" t="s">
        <v>36</v>
      </c>
      <c r="C30" s="46">
        <v>39479.129000000001</v>
      </c>
      <c r="D30" s="46"/>
      <c r="E30" s="44">
        <f t="shared" si="0"/>
        <v>-1288.0246785680033</v>
      </c>
      <c r="F30" s="44">
        <f t="shared" si="1"/>
        <v>-1288</v>
      </c>
      <c r="G30" s="44">
        <f t="shared" si="2"/>
        <v>-8.3135999993828591E-2</v>
      </c>
      <c r="I30" s="44">
        <f t="shared" si="4"/>
        <v>-8.3135999993828591E-2</v>
      </c>
      <c r="J30" s="44"/>
      <c r="K30" s="44"/>
      <c r="L30" s="44"/>
      <c r="M30" s="44"/>
      <c r="N30" s="44"/>
      <c r="O30" s="44"/>
      <c r="P30" s="44"/>
      <c r="Q30" s="47">
        <f t="shared" si="3"/>
        <v>24460.629000000001</v>
      </c>
      <c r="S30" s="44">
        <f t="shared" si="5"/>
        <v>6.9115944949738675E-3</v>
      </c>
      <c r="U30" s="50"/>
      <c r="X30" s="44"/>
    </row>
    <row r="31" spans="1:24">
      <c r="A31" s="34" t="s">
        <v>205</v>
      </c>
      <c r="B31" s="18" t="s">
        <v>34</v>
      </c>
      <c r="C31" s="81">
        <v>41525.830999999998</v>
      </c>
      <c r="D31" s="21"/>
      <c r="E31" s="44">
        <f t="shared" si="0"/>
        <v>-680.46989494332149</v>
      </c>
      <c r="F31" s="44">
        <f t="shared" si="1"/>
        <v>-680.5</v>
      </c>
      <c r="G31" s="44">
        <f t="shared" si="2"/>
        <v>0.10141650000150548</v>
      </c>
      <c r="H31" s="44"/>
      <c r="I31" s="44">
        <f t="shared" ref="I31:I38" si="6">G31</f>
        <v>0.10141650000150548</v>
      </c>
      <c r="J31" s="44"/>
      <c r="K31" s="48"/>
      <c r="L31" s="44"/>
      <c r="M31" s="44"/>
      <c r="N31" s="44"/>
      <c r="O31" s="44"/>
      <c r="P31" s="44"/>
      <c r="Q31" s="47">
        <f t="shared" si="3"/>
        <v>26507.330999999998</v>
      </c>
    </row>
    <row r="32" spans="1:24">
      <c r="A32" s="44" t="s">
        <v>35</v>
      </c>
      <c r="B32" s="45" t="s">
        <v>36</v>
      </c>
      <c r="C32" s="46">
        <v>41646.983999999997</v>
      </c>
      <c r="D32" s="46"/>
      <c r="E32" s="44">
        <f t="shared" si="0"/>
        <v>-644.50614218376973</v>
      </c>
      <c r="F32" s="44">
        <f t="shared" si="1"/>
        <v>-644.5</v>
      </c>
      <c r="G32" s="44">
        <f t="shared" si="2"/>
        <v>-2.0691500001703389E-2</v>
      </c>
      <c r="H32" s="44"/>
      <c r="I32" s="44">
        <f t="shared" si="6"/>
        <v>-2.0691500001703389E-2</v>
      </c>
      <c r="J32" s="44"/>
      <c r="K32" s="44"/>
      <c r="L32" s="44"/>
      <c r="M32" s="44"/>
      <c r="N32" s="44"/>
      <c r="O32" s="44"/>
      <c r="P32" s="44"/>
      <c r="Q32" s="47">
        <f t="shared" si="3"/>
        <v>26628.483999999997</v>
      </c>
      <c r="S32" s="44">
        <f>+(O32-G32)^2</f>
        <v>4.2813817232049137E-4</v>
      </c>
      <c r="U32" s="50"/>
      <c r="X32" s="44"/>
    </row>
    <row r="33" spans="1:31">
      <c r="A33" s="44" t="s">
        <v>35</v>
      </c>
      <c r="B33" s="45" t="s">
        <v>34</v>
      </c>
      <c r="C33" s="46">
        <v>41648.684999999998</v>
      </c>
      <c r="D33" s="46"/>
      <c r="E33" s="44">
        <f t="shared" si="0"/>
        <v>-644.00120756849788</v>
      </c>
      <c r="F33" s="44">
        <f t="shared" si="1"/>
        <v>-644</v>
      </c>
      <c r="G33" s="44">
        <f t="shared" si="2"/>
        <v>-4.0680000020074658E-3</v>
      </c>
      <c r="H33" s="44"/>
      <c r="I33" s="44">
        <f t="shared" si="6"/>
        <v>-4.0680000020074658E-3</v>
      </c>
      <c r="J33" s="44"/>
      <c r="K33" s="44"/>
      <c r="L33" s="44"/>
      <c r="M33" s="44"/>
      <c r="N33" s="44"/>
      <c r="O33" s="44"/>
      <c r="P33" s="44"/>
      <c r="Q33" s="47">
        <f t="shared" si="3"/>
        <v>26630.184999999998</v>
      </c>
      <c r="S33" s="44">
        <f>+(O33-G33)^2</f>
        <v>1.6548624016332742E-5</v>
      </c>
      <c r="U33" s="50"/>
      <c r="X33" s="44"/>
    </row>
    <row r="34" spans="1:31">
      <c r="A34" s="34" t="s">
        <v>205</v>
      </c>
      <c r="B34" s="18" t="s">
        <v>34</v>
      </c>
      <c r="C34" s="81">
        <v>42289.938999999998</v>
      </c>
      <c r="D34" s="21"/>
      <c r="E34" s="44">
        <f t="shared" si="0"/>
        <v>-453.64768506328573</v>
      </c>
      <c r="F34" s="44">
        <f t="shared" si="1"/>
        <v>-453.5</v>
      </c>
      <c r="G34" s="44">
        <f t="shared" si="2"/>
        <v>-0.49751449999894248</v>
      </c>
      <c r="H34" s="44"/>
      <c r="I34" s="44">
        <f t="shared" si="6"/>
        <v>-0.49751449999894248</v>
      </c>
      <c r="J34" s="44"/>
      <c r="K34" s="48"/>
      <c r="L34" s="44"/>
      <c r="M34" s="44"/>
      <c r="N34" s="44"/>
      <c r="O34" s="44"/>
      <c r="P34" s="44"/>
      <c r="Q34" s="47">
        <f t="shared" si="3"/>
        <v>27271.438999999998</v>
      </c>
    </row>
    <row r="35" spans="1:31">
      <c r="A35" s="34" t="s">
        <v>205</v>
      </c>
      <c r="B35" s="18" t="s">
        <v>34</v>
      </c>
      <c r="C35" s="81">
        <v>42404.440999999999</v>
      </c>
      <c r="D35" s="21"/>
      <c r="E35" s="44">
        <f t="shared" si="0"/>
        <v>-419.65825336556247</v>
      </c>
      <c r="F35" s="44">
        <f t="shared" si="1"/>
        <v>-419.5</v>
      </c>
      <c r="G35" s="44">
        <f t="shared" si="2"/>
        <v>-0.5331164999952307</v>
      </c>
      <c r="H35" s="44"/>
      <c r="I35" s="44">
        <f t="shared" si="6"/>
        <v>-0.5331164999952307</v>
      </c>
      <c r="J35" s="44"/>
      <c r="K35" s="48"/>
      <c r="L35" s="44"/>
      <c r="M35" s="44"/>
      <c r="N35" s="44"/>
      <c r="O35" s="44"/>
      <c r="P35" s="44"/>
      <c r="Q35" s="47">
        <f t="shared" si="3"/>
        <v>27385.940999999999</v>
      </c>
    </row>
    <row r="36" spans="1:31">
      <c r="A36" s="44" t="s">
        <v>14</v>
      </c>
      <c r="B36" s="45"/>
      <c r="C36" s="46">
        <v>43818.165999999997</v>
      </c>
      <c r="D36" s="46" t="s">
        <v>16</v>
      </c>
      <c r="E36" s="44">
        <f t="shared" si="0"/>
        <v>0</v>
      </c>
      <c r="F36" s="44">
        <f t="shared" si="1"/>
        <v>0</v>
      </c>
      <c r="G36" s="44">
        <f t="shared" si="2"/>
        <v>0</v>
      </c>
      <c r="H36" s="44"/>
      <c r="I36" s="44">
        <f t="shared" si="6"/>
        <v>0</v>
      </c>
      <c r="J36" s="44"/>
      <c r="K36" s="44"/>
      <c r="L36" s="44"/>
      <c r="M36" s="44"/>
      <c r="N36" s="44"/>
      <c r="O36" s="44"/>
      <c r="P36" s="44"/>
      <c r="Q36" s="47">
        <f t="shared" si="3"/>
        <v>28799.665999999997</v>
      </c>
      <c r="S36" s="44">
        <f>+(O36-G36)^2</f>
        <v>0</v>
      </c>
      <c r="U36" s="50"/>
      <c r="X36" s="44"/>
    </row>
    <row r="37" spans="1:31">
      <c r="A37" s="44" t="s">
        <v>32</v>
      </c>
      <c r="B37" s="45" t="s">
        <v>34</v>
      </c>
      <c r="C37" s="46">
        <v>46639.478000000003</v>
      </c>
      <c r="D37" s="46"/>
      <c r="E37" s="44">
        <f t="shared" si="0"/>
        <v>837.49446753739596</v>
      </c>
      <c r="F37" s="44">
        <f t="shared" si="1"/>
        <v>837.5</v>
      </c>
      <c r="G37" s="44">
        <f t="shared" si="2"/>
        <v>-1.863749999756692E-2</v>
      </c>
      <c r="H37" s="44"/>
      <c r="I37" s="44">
        <f t="shared" si="6"/>
        <v>-1.863749999756692E-2</v>
      </c>
      <c r="J37" s="44"/>
      <c r="K37" s="44"/>
      <c r="L37" s="44"/>
      <c r="M37" s="44"/>
      <c r="N37" s="44"/>
      <c r="O37" s="44"/>
      <c r="P37" s="44"/>
      <c r="Q37" s="47">
        <f t="shared" si="3"/>
        <v>31620.978000000003</v>
      </c>
      <c r="S37" s="44">
        <f>+(O37-G37)^2</f>
        <v>3.4735640615930692E-4</v>
      </c>
      <c r="U37" s="50"/>
      <c r="X37" s="44"/>
      <c r="AB37">
        <v>6</v>
      </c>
      <c r="AC37" t="s">
        <v>31</v>
      </c>
      <c r="AE37" t="s">
        <v>33</v>
      </c>
    </row>
    <row r="38" spans="1:31">
      <c r="A38" s="34" t="s">
        <v>205</v>
      </c>
      <c r="B38" s="18" t="s">
        <v>36</v>
      </c>
      <c r="C38" s="81">
        <v>47511.082000000002</v>
      </c>
      <c r="D38" s="21"/>
      <c r="E38" s="44">
        <f t="shared" si="0"/>
        <v>1096.2264078132189</v>
      </c>
      <c r="F38" s="44">
        <f t="shared" si="1"/>
        <v>1096</v>
      </c>
      <c r="G38" s="44">
        <f t="shared" si="2"/>
        <v>0.76271200000337558</v>
      </c>
      <c r="H38" s="44"/>
      <c r="I38" s="44">
        <f t="shared" si="6"/>
        <v>0.76271200000337558</v>
      </c>
      <c r="J38" s="44"/>
      <c r="K38" s="48"/>
      <c r="L38" s="44"/>
      <c r="M38" s="44"/>
      <c r="N38" s="44"/>
      <c r="O38" s="44"/>
      <c r="P38" s="44"/>
      <c r="Q38" s="47">
        <f t="shared" si="3"/>
        <v>32492.582000000002</v>
      </c>
    </row>
    <row r="39" spans="1:31">
      <c r="A39" s="13" t="s">
        <v>40</v>
      </c>
      <c r="B39" s="14" t="s">
        <v>34</v>
      </c>
      <c r="C39" s="13">
        <v>52957.784699999997</v>
      </c>
      <c r="D39" s="13">
        <v>1E-3</v>
      </c>
      <c r="E39" s="44">
        <f t="shared" si="0"/>
        <v>2713.0569382795352</v>
      </c>
      <c r="F39" s="44">
        <f t="shared" si="1"/>
        <v>2713</v>
      </c>
      <c r="H39" s="44"/>
      <c r="I39" s="44"/>
      <c r="J39" s="44"/>
      <c r="K39" s="48"/>
      <c r="L39" s="44"/>
      <c r="M39" s="44"/>
      <c r="N39" s="44"/>
      <c r="O39" s="44"/>
      <c r="P39" s="44"/>
      <c r="Q39" s="47">
        <f t="shared" si="3"/>
        <v>37939.284699999997</v>
      </c>
      <c r="S39" s="44">
        <f>+(O39-U39)^2</f>
        <v>3.6791459719833851E-2</v>
      </c>
      <c r="U39" s="34">
        <f>+C39-(C$7+F39*C$8)</f>
        <v>0.19181099999696016</v>
      </c>
      <c r="X39" s="44"/>
    </row>
    <row r="40" spans="1:31" ht="13.5" thickBot="1">
      <c r="A40" s="82" t="s">
        <v>52</v>
      </c>
      <c r="B40" s="83" t="s">
        <v>36</v>
      </c>
      <c r="C40" s="84">
        <v>53016.681700000001</v>
      </c>
      <c r="D40" s="84">
        <v>5.9999999999999995E-4</v>
      </c>
      <c r="E40" s="85">
        <f t="shared" si="0"/>
        <v>2730.5402622275969</v>
      </c>
      <c r="F40" s="85">
        <f t="shared" si="1"/>
        <v>2730.5</v>
      </c>
      <c r="G40" s="86"/>
      <c r="H40" s="85"/>
      <c r="I40" s="85"/>
      <c r="J40" s="85"/>
      <c r="K40" s="87"/>
      <c r="L40" s="85"/>
      <c r="M40" s="85"/>
      <c r="N40" s="85"/>
      <c r="O40" s="85"/>
      <c r="P40" s="44"/>
      <c r="Q40" s="47">
        <f t="shared" si="3"/>
        <v>37998.181700000001</v>
      </c>
      <c r="S40" s="44">
        <f>+(O40-U40)^2</f>
        <v>1.8396446322754265E-2</v>
      </c>
      <c r="U40" s="34">
        <f>+C40-(C$7+F40*C$8)</f>
        <v>0.13563350000185892</v>
      </c>
      <c r="X40" s="44"/>
    </row>
    <row r="41" spans="1:31">
      <c r="A41" s="56" t="s">
        <v>59</v>
      </c>
      <c r="B41" s="56"/>
      <c r="C41" s="53">
        <v>55462.342600000004</v>
      </c>
      <c r="D41" s="53">
        <v>2.8E-3</v>
      </c>
      <c r="E41" s="44">
        <f t="shared" si="0"/>
        <v>3456.5242984570273</v>
      </c>
      <c r="F41" s="44">
        <f t="shared" si="1"/>
        <v>3456.5</v>
      </c>
      <c r="G41" s="44">
        <f t="shared" ref="G41:G46" si="7">+C41-(C$7+F41*C$8)</f>
        <v>8.1855500007804949E-2</v>
      </c>
      <c r="H41" s="44"/>
      <c r="I41" s="44"/>
      <c r="J41" s="44"/>
      <c r="K41" s="48">
        <f t="shared" ref="K41:K46" si="8">G41</f>
        <v>8.1855500007804949E-2</v>
      </c>
      <c r="L41" s="44"/>
      <c r="M41" s="44"/>
      <c r="N41" s="44"/>
      <c r="O41" s="44">
        <f t="shared" ref="O41:O46" ca="1" si="9">+C$11+C$12*F41</f>
        <v>5.2825084108807374E-2</v>
      </c>
      <c r="P41" s="44"/>
      <c r="Q41" s="47">
        <f t="shared" si="3"/>
        <v>40443.842600000004</v>
      </c>
      <c r="X41" t="s">
        <v>209</v>
      </c>
    </row>
    <row r="42" spans="1:31">
      <c r="A42" s="51" t="s">
        <v>56</v>
      </c>
      <c r="B42" s="52" t="s">
        <v>34</v>
      </c>
      <c r="C42" s="51">
        <v>55839.337729999999</v>
      </c>
      <c r="D42" s="51">
        <v>9.3000000000000005E-4</v>
      </c>
      <c r="E42" s="44">
        <f t="shared" si="0"/>
        <v>3568.4336993540346</v>
      </c>
      <c r="F42" s="44">
        <f t="shared" si="1"/>
        <v>3568.5</v>
      </c>
      <c r="G42" s="44">
        <f t="shared" si="7"/>
        <v>-0.22335049999674084</v>
      </c>
      <c r="H42" s="44"/>
      <c r="I42" s="44"/>
      <c r="J42" s="44"/>
      <c r="K42" s="48">
        <f t="shared" si="8"/>
        <v>-0.22335049999674084</v>
      </c>
      <c r="L42" s="44"/>
      <c r="M42" s="44"/>
      <c r="N42" s="44"/>
      <c r="O42" s="44">
        <f t="shared" ca="1" si="9"/>
        <v>-0.22044164497950725</v>
      </c>
      <c r="P42" s="44"/>
      <c r="Q42" s="47">
        <f t="shared" si="3"/>
        <v>40820.837729999999</v>
      </c>
      <c r="S42" s="44"/>
      <c r="U42" s="50"/>
      <c r="X42" s="44" t="s">
        <v>210</v>
      </c>
    </row>
    <row r="43" spans="1:31">
      <c r="A43" s="51" t="s">
        <v>56</v>
      </c>
      <c r="B43" s="52" t="s">
        <v>34</v>
      </c>
      <c r="C43" s="51">
        <v>55876.38437</v>
      </c>
      <c r="D43" s="51">
        <v>4.2999999999999999E-4</v>
      </c>
      <c r="E43" s="44">
        <f t="shared" si="0"/>
        <v>3579.4308368704988</v>
      </c>
      <c r="F43" s="44">
        <f t="shared" si="1"/>
        <v>3579.5</v>
      </c>
      <c r="G43" s="44">
        <f t="shared" si="7"/>
        <v>-0.23299350000161212</v>
      </c>
      <c r="H43" s="44"/>
      <c r="I43" s="44"/>
      <c r="J43" s="44"/>
      <c r="K43" s="48">
        <f t="shared" si="8"/>
        <v>-0.23299350000161212</v>
      </c>
      <c r="L43" s="44"/>
      <c r="M43" s="44"/>
      <c r="N43" s="44"/>
      <c r="O43" s="44">
        <f t="shared" ca="1" si="9"/>
        <v>-0.24728034158639467</v>
      </c>
      <c r="P43" s="44"/>
      <c r="Q43" s="47">
        <f t="shared" si="3"/>
        <v>40857.88437</v>
      </c>
      <c r="S43" s="44"/>
      <c r="U43" s="50"/>
      <c r="X43" s="44" t="s">
        <v>210</v>
      </c>
    </row>
    <row r="44" spans="1:31">
      <c r="A44" s="54" t="s">
        <v>58</v>
      </c>
      <c r="B44" s="55" t="s">
        <v>36</v>
      </c>
      <c r="C44" s="54">
        <v>56199.525609999997</v>
      </c>
      <c r="D44" s="54">
        <v>9.2000000000000003E-4</v>
      </c>
      <c r="E44" s="44">
        <f t="shared" si="0"/>
        <v>3675.3539395734861</v>
      </c>
      <c r="F44" s="44">
        <f t="shared" si="1"/>
        <v>3675.5</v>
      </c>
      <c r="G44" s="44">
        <f t="shared" si="7"/>
        <v>-0.49204150000150548</v>
      </c>
      <c r="H44" s="44"/>
      <c r="I44" s="44"/>
      <c r="J44" s="44"/>
      <c r="K44" s="48">
        <f t="shared" si="8"/>
        <v>-0.49204150000150548</v>
      </c>
      <c r="L44" s="44"/>
      <c r="M44" s="44"/>
      <c r="N44" s="44"/>
      <c r="O44" s="44">
        <f t="shared" ca="1" si="9"/>
        <v>-0.48150896651923425</v>
      </c>
      <c r="P44" s="44"/>
      <c r="Q44" s="47">
        <f t="shared" si="3"/>
        <v>41181.025609999997</v>
      </c>
      <c r="S44" s="44"/>
      <c r="U44" s="44"/>
      <c r="X44" s="44" t="s">
        <v>210</v>
      </c>
    </row>
    <row r="45" spans="1:31">
      <c r="A45" s="54" t="s">
        <v>58</v>
      </c>
      <c r="B45" s="55" t="s">
        <v>34</v>
      </c>
      <c r="C45" s="54">
        <v>56241.579259999999</v>
      </c>
      <c r="D45" s="54">
        <v>5.1999999999999998E-3</v>
      </c>
      <c r="E45" s="44">
        <f t="shared" si="0"/>
        <v>3687.837386712532</v>
      </c>
      <c r="F45" s="44">
        <f t="shared" si="1"/>
        <v>3688</v>
      </c>
      <c r="G45" s="44">
        <f t="shared" si="7"/>
        <v>-0.54780400000163354</v>
      </c>
      <c r="H45" s="44"/>
      <c r="I45" s="44"/>
      <c r="J45" s="44"/>
      <c r="K45" s="48">
        <f t="shared" si="8"/>
        <v>-0.54780400000163354</v>
      </c>
      <c r="L45" s="44"/>
      <c r="M45" s="44"/>
      <c r="N45" s="44"/>
      <c r="O45" s="44">
        <f t="shared" ca="1" si="9"/>
        <v>-0.51200748539069885</v>
      </c>
      <c r="P45" s="44"/>
      <c r="Q45" s="47">
        <f t="shared" si="3"/>
        <v>41223.079259999999</v>
      </c>
      <c r="X45" s="44" t="s">
        <v>210</v>
      </c>
    </row>
    <row r="46" spans="1:31">
      <c r="A46" s="54" t="s">
        <v>58</v>
      </c>
      <c r="B46" s="55" t="s">
        <v>34</v>
      </c>
      <c r="C46" s="54">
        <v>56534.460700000003</v>
      </c>
      <c r="D46" s="54">
        <v>1.33E-3</v>
      </c>
      <c r="E46" s="44">
        <f t="shared" si="0"/>
        <v>3774.7779964871293</v>
      </c>
      <c r="F46" s="44">
        <f t="shared" si="1"/>
        <v>3775</v>
      </c>
      <c r="G46" s="44">
        <f t="shared" si="7"/>
        <v>-0.74787499999365536</v>
      </c>
      <c r="H46" s="44"/>
      <c r="I46" s="44"/>
      <c r="J46" s="44"/>
      <c r="K46" s="48">
        <f t="shared" si="8"/>
        <v>-0.74787499999365536</v>
      </c>
      <c r="L46" s="44"/>
      <c r="M46" s="44"/>
      <c r="N46" s="44"/>
      <c r="O46" s="44">
        <f t="shared" ca="1" si="9"/>
        <v>-0.72427717673608605</v>
      </c>
      <c r="P46" s="44"/>
      <c r="Q46" s="47">
        <f t="shared" si="3"/>
        <v>41515.960700000003</v>
      </c>
      <c r="X46" s="44" t="s">
        <v>210</v>
      </c>
    </row>
    <row r="47" spans="1:31">
      <c r="A47" s="88" t="s">
        <v>0</v>
      </c>
      <c r="B47" s="89" t="s">
        <v>36</v>
      </c>
      <c r="C47" s="90">
        <v>57364.31</v>
      </c>
      <c r="D47" s="90">
        <v>0.04</v>
      </c>
      <c r="E47" s="44">
        <f>+(C47-C$7)/C$8</f>
        <v>4021.115231659905</v>
      </c>
      <c r="F47" s="91">
        <f>ROUND(2*E47,0)/2+0.5</f>
        <v>4021.5</v>
      </c>
      <c r="G47" s="44">
        <f>+C47-(C$7+F47*C$8)</f>
        <v>-1.2961894999971264</v>
      </c>
      <c r="H47" s="44"/>
      <c r="I47" s="44"/>
      <c r="J47" s="44"/>
      <c r="K47" s="48">
        <f>G47</f>
        <v>-1.2961894999971264</v>
      </c>
      <c r="L47" s="44"/>
      <c r="M47" s="44"/>
      <c r="N47" s="44"/>
      <c r="O47" s="44">
        <f ca="1">+C$11+C$12*F47</f>
        <v>-1.325707968881348</v>
      </c>
      <c r="P47" s="44"/>
      <c r="Q47" s="47">
        <f>+C47-15018.5</f>
        <v>42345.81</v>
      </c>
    </row>
    <row r="48" spans="1:31">
      <c r="C48" s="21"/>
      <c r="D48" s="21"/>
    </row>
    <row r="49" spans="3:4">
      <c r="C49" s="21"/>
      <c r="D49" s="21"/>
    </row>
    <row r="50" spans="3:4">
      <c r="C50" s="21"/>
      <c r="D50" s="21"/>
    </row>
    <row r="51" spans="3:4">
      <c r="C51" s="21"/>
      <c r="D51" s="21"/>
    </row>
    <row r="52" spans="3:4">
      <c r="C52" s="21"/>
      <c r="D52" s="21"/>
    </row>
    <row r="53" spans="3:4">
      <c r="C53" s="21"/>
      <c r="D53" s="21"/>
    </row>
    <row r="54" spans="3:4">
      <c r="C54" s="21"/>
      <c r="D54" s="21"/>
    </row>
    <row r="55" spans="3:4">
      <c r="C55" s="21"/>
      <c r="D55" s="21"/>
    </row>
    <row r="56" spans="3:4">
      <c r="C56" s="21"/>
      <c r="D56" s="21"/>
    </row>
    <row r="57" spans="3:4">
      <c r="C57" s="21"/>
      <c r="D57" s="21"/>
    </row>
    <row r="58" spans="3:4">
      <c r="C58" s="21"/>
      <c r="D58" s="21"/>
    </row>
    <row r="59" spans="3:4">
      <c r="C59" s="21"/>
      <c r="D59" s="21"/>
    </row>
    <row r="60" spans="3:4">
      <c r="C60" s="21"/>
      <c r="D60" s="21"/>
    </row>
    <row r="61" spans="3:4">
      <c r="C61" s="21"/>
      <c r="D61" s="21"/>
    </row>
    <row r="62" spans="3:4">
      <c r="C62" s="21"/>
      <c r="D62" s="21"/>
    </row>
    <row r="63" spans="3:4">
      <c r="C63" s="21"/>
      <c r="D63" s="21"/>
    </row>
    <row r="64" spans="3:4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  <row r="69" spans="3:4">
      <c r="C69" s="21"/>
      <c r="D69" s="21"/>
    </row>
    <row r="70" spans="3:4">
      <c r="C70" s="21"/>
      <c r="D70" s="21"/>
    </row>
    <row r="71" spans="3:4">
      <c r="C71" s="21"/>
      <c r="D71" s="21"/>
    </row>
    <row r="72" spans="3:4">
      <c r="C72" s="21"/>
      <c r="D72" s="21"/>
    </row>
    <row r="73" spans="3:4">
      <c r="C73" s="21"/>
      <c r="D73" s="21"/>
    </row>
    <row r="74" spans="3:4">
      <c r="C74" s="21"/>
      <c r="D74" s="21"/>
    </row>
    <row r="75" spans="3:4">
      <c r="C75" s="21"/>
      <c r="D75" s="21"/>
    </row>
    <row r="76" spans="3:4">
      <c r="C76" s="21"/>
      <c r="D76" s="21"/>
    </row>
    <row r="77" spans="3:4">
      <c r="C77" s="21"/>
      <c r="D77" s="21"/>
    </row>
    <row r="78" spans="3:4">
      <c r="C78" s="21"/>
      <c r="D78" s="21"/>
    </row>
    <row r="79" spans="3:4">
      <c r="C79" s="21"/>
      <c r="D79" s="21"/>
    </row>
    <row r="80" spans="3:4">
      <c r="C80" s="21"/>
      <c r="D80" s="21"/>
    </row>
    <row r="81" spans="3:4">
      <c r="C81" s="21"/>
      <c r="D81" s="21"/>
    </row>
    <row r="82" spans="3:4">
      <c r="C82" s="21"/>
      <c r="D82" s="21"/>
    </row>
    <row r="83" spans="3:4">
      <c r="C83" s="21"/>
      <c r="D83" s="21"/>
    </row>
    <row r="84" spans="3:4">
      <c r="C84" s="21"/>
      <c r="D84" s="21"/>
    </row>
    <row r="85" spans="3:4">
      <c r="C85" s="21"/>
      <c r="D85" s="21"/>
    </row>
    <row r="86" spans="3:4">
      <c r="C86" s="21"/>
      <c r="D86" s="21"/>
    </row>
    <row r="87" spans="3:4">
      <c r="C87" s="21"/>
      <c r="D87" s="21"/>
    </row>
    <row r="88" spans="3:4">
      <c r="C88" s="21"/>
      <c r="D88" s="21"/>
    </row>
    <row r="89" spans="3:4">
      <c r="C89" s="21"/>
      <c r="D89" s="21"/>
    </row>
    <row r="90" spans="3:4">
      <c r="C90" s="21"/>
      <c r="D90" s="21"/>
    </row>
    <row r="91" spans="3:4">
      <c r="C91" s="21"/>
      <c r="D91" s="21"/>
    </row>
    <row r="92" spans="3:4">
      <c r="C92" s="21"/>
      <c r="D92" s="21"/>
    </row>
    <row r="93" spans="3:4">
      <c r="C93" s="21"/>
      <c r="D93" s="21"/>
    </row>
    <row r="94" spans="3:4">
      <c r="C94" s="21"/>
      <c r="D94" s="21"/>
    </row>
    <row r="95" spans="3:4">
      <c r="C95" s="21"/>
      <c r="D95" s="21"/>
    </row>
    <row r="96" spans="3:4">
      <c r="C96" s="21"/>
      <c r="D96" s="21"/>
    </row>
    <row r="97" spans="3:4">
      <c r="C97" s="21"/>
      <c r="D97" s="21"/>
    </row>
    <row r="98" spans="3:4">
      <c r="C98" s="21"/>
      <c r="D98" s="21"/>
    </row>
    <row r="99" spans="3:4">
      <c r="C99" s="21"/>
      <c r="D99" s="21"/>
    </row>
    <row r="100" spans="3:4">
      <c r="C100" s="21"/>
      <c r="D100" s="21"/>
    </row>
    <row r="101" spans="3:4">
      <c r="C101" s="21"/>
      <c r="D101" s="21"/>
    </row>
    <row r="102" spans="3:4">
      <c r="C102" s="21"/>
      <c r="D102" s="21"/>
    </row>
    <row r="103" spans="3:4">
      <c r="C103" s="21"/>
      <c r="D103" s="21"/>
    </row>
    <row r="104" spans="3:4">
      <c r="C104" s="21"/>
      <c r="D104" s="21"/>
    </row>
    <row r="105" spans="3:4">
      <c r="C105" s="21"/>
      <c r="D105" s="21"/>
    </row>
    <row r="106" spans="3:4">
      <c r="C106" s="21"/>
      <c r="D106" s="21"/>
    </row>
    <row r="107" spans="3:4">
      <c r="C107" s="21"/>
      <c r="D107" s="21"/>
    </row>
    <row r="108" spans="3:4">
      <c r="C108" s="21"/>
      <c r="D108" s="21"/>
    </row>
    <row r="109" spans="3:4">
      <c r="C109" s="21"/>
      <c r="D109" s="21"/>
    </row>
    <row r="110" spans="3:4">
      <c r="C110" s="21"/>
      <c r="D110" s="21"/>
    </row>
    <row r="111" spans="3:4">
      <c r="C111" s="21"/>
      <c r="D111" s="21"/>
    </row>
    <row r="112" spans="3:4">
      <c r="C112" s="21"/>
      <c r="D112" s="21"/>
    </row>
    <row r="113" spans="3:4">
      <c r="C113" s="21"/>
      <c r="D113" s="21"/>
    </row>
    <row r="114" spans="3:4">
      <c r="C114" s="21"/>
      <c r="D114" s="21"/>
    </row>
    <row r="115" spans="3:4">
      <c r="C115" s="21"/>
      <c r="D115" s="21"/>
    </row>
    <row r="116" spans="3:4">
      <c r="C116" s="21"/>
      <c r="D116" s="21"/>
    </row>
    <row r="117" spans="3:4">
      <c r="C117" s="21"/>
      <c r="D117" s="21"/>
    </row>
    <row r="118" spans="3:4">
      <c r="C118" s="21"/>
      <c r="D118" s="21"/>
    </row>
    <row r="119" spans="3:4">
      <c r="C119" s="21"/>
      <c r="D119" s="21"/>
    </row>
    <row r="120" spans="3:4">
      <c r="C120" s="21"/>
      <c r="D120" s="21"/>
    </row>
    <row r="121" spans="3:4">
      <c r="C121" s="21"/>
      <c r="D121" s="21"/>
    </row>
    <row r="122" spans="3:4">
      <c r="C122" s="21"/>
      <c r="D122" s="21"/>
    </row>
    <row r="123" spans="3:4">
      <c r="C123" s="21"/>
      <c r="D123" s="21"/>
    </row>
    <row r="124" spans="3:4">
      <c r="C124" s="21"/>
      <c r="D124" s="21"/>
    </row>
    <row r="125" spans="3:4">
      <c r="C125" s="21"/>
      <c r="D125" s="21"/>
    </row>
    <row r="126" spans="3:4">
      <c r="C126" s="21"/>
      <c r="D126" s="21"/>
    </row>
    <row r="127" spans="3:4">
      <c r="C127" s="21"/>
      <c r="D127" s="21"/>
    </row>
    <row r="128" spans="3:4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</sheetData>
  <phoneticPr fontId="8" type="noConversion"/>
  <hyperlinks>
    <hyperlink ref="H246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9"/>
  <sheetViews>
    <sheetView workbookViewId="0">
      <selection activeCell="A32" sqref="A32:C37"/>
    </sheetView>
  </sheetViews>
  <sheetFormatPr defaultRowHeight="12.75"/>
  <cols>
    <col min="1" max="1" width="19.7109375" style="21" customWidth="1"/>
    <col min="2" max="2" width="4.42578125" style="30" customWidth="1"/>
    <col min="3" max="3" width="12.7109375" style="21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1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57" t="s">
        <v>61</v>
      </c>
      <c r="I1" s="58" t="s">
        <v>62</v>
      </c>
      <c r="J1" s="59" t="s">
        <v>63</v>
      </c>
    </row>
    <row r="2" spans="1:16">
      <c r="I2" s="60" t="s">
        <v>64</v>
      </c>
      <c r="J2" s="61" t="s">
        <v>65</v>
      </c>
    </row>
    <row r="3" spans="1:16">
      <c r="A3" s="62" t="s">
        <v>66</v>
      </c>
      <c r="I3" s="60" t="s">
        <v>67</v>
      </c>
      <c r="J3" s="61" t="s">
        <v>68</v>
      </c>
    </row>
    <row r="4" spans="1:16">
      <c r="I4" s="60" t="s">
        <v>69</v>
      </c>
      <c r="J4" s="61" t="s">
        <v>68</v>
      </c>
    </row>
    <row r="5" spans="1:16" ht="13.5" thickBot="1">
      <c r="I5" s="63" t="s">
        <v>70</v>
      </c>
      <c r="J5" s="64" t="s">
        <v>71</v>
      </c>
    </row>
    <row r="10" spans="1:16" ht="13.5" thickBot="1"/>
    <row r="11" spans="1:16" ht="12.75" customHeight="1" thickBot="1">
      <c r="A11" s="21" t="s">
        <v>77</v>
      </c>
      <c r="B11" s="6" t="s">
        <v>34</v>
      </c>
      <c r="C11" s="21">
        <v>24426.46</v>
      </c>
      <c r="D11" s="30" t="s">
        <v>71</v>
      </c>
      <c r="E11" s="65">
        <v>-5756.3454488945908</v>
      </c>
      <c r="F11" s="6" t="s">
        <v>70</v>
      </c>
      <c r="G11" s="30" t="s">
        <v>180</v>
      </c>
      <c r="H11" s="21">
        <v>-5756.5</v>
      </c>
      <c r="I11" s="66" t="s">
        <v>73</v>
      </c>
      <c r="J11" s="67" t="s">
        <v>74</v>
      </c>
      <c r="K11" s="66">
        <v>-5756.5</v>
      </c>
      <c r="L11" s="66" t="s">
        <v>75</v>
      </c>
      <c r="M11" s="67" t="s">
        <v>72</v>
      </c>
      <c r="N11" s="67"/>
      <c r="O11" s="68" t="s">
        <v>76</v>
      </c>
      <c r="P11" s="68" t="s">
        <v>77</v>
      </c>
    </row>
    <row r="12" spans="1:16" ht="12.75" customHeight="1" thickBot="1">
      <c r="A12" s="21" t="s">
        <v>77</v>
      </c>
      <c r="B12" s="6" t="s">
        <v>36</v>
      </c>
      <c r="C12" s="21">
        <v>24428.05</v>
      </c>
      <c r="D12" s="30" t="s">
        <v>71</v>
      </c>
      <c r="E12" s="65">
        <v>-5755.8734641572119</v>
      </c>
      <c r="F12" s="6" t="s">
        <v>70</v>
      </c>
      <c r="G12" s="30" t="s">
        <v>181</v>
      </c>
      <c r="H12" s="21">
        <v>-5756</v>
      </c>
      <c r="I12" s="66" t="s">
        <v>78</v>
      </c>
      <c r="J12" s="67" t="s">
        <v>79</v>
      </c>
      <c r="K12" s="66">
        <v>-5756</v>
      </c>
      <c r="L12" s="66" t="s">
        <v>80</v>
      </c>
      <c r="M12" s="67" t="s">
        <v>72</v>
      </c>
      <c r="N12" s="67"/>
      <c r="O12" s="68" t="s">
        <v>76</v>
      </c>
      <c r="P12" s="68" t="s">
        <v>77</v>
      </c>
    </row>
    <row r="13" spans="1:16" ht="12.75" customHeight="1" thickBot="1">
      <c r="A13" s="21" t="s">
        <v>97</v>
      </c>
      <c r="B13" s="6" t="s">
        <v>34</v>
      </c>
      <c r="C13" s="21">
        <v>29280.648000000001</v>
      </c>
      <c r="D13" s="30" t="s">
        <v>71</v>
      </c>
      <c r="E13" s="65">
        <v>-4315.4003870274837</v>
      </c>
      <c r="F13" s="6" t="s">
        <v>70</v>
      </c>
      <c r="G13" s="30" t="s">
        <v>184</v>
      </c>
      <c r="H13" s="21">
        <v>-4315.5</v>
      </c>
      <c r="I13" s="66" t="s">
        <v>93</v>
      </c>
      <c r="J13" s="67" t="s">
        <v>94</v>
      </c>
      <c r="K13" s="66">
        <v>-4315.5</v>
      </c>
      <c r="L13" s="66" t="s">
        <v>95</v>
      </c>
      <c r="M13" s="67" t="s">
        <v>72</v>
      </c>
      <c r="N13" s="67"/>
      <c r="O13" s="68" t="s">
        <v>96</v>
      </c>
      <c r="P13" s="68" t="s">
        <v>97</v>
      </c>
    </row>
    <row r="14" spans="1:16" ht="12.75" customHeight="1" thickBot="1">
      <c r="A14" s="21" t="s">
        <v>77</v>
      </c>
      <c r="B14" s="6" t="s">
        <v>36</v>
      </c>
      <c r="C14" s="21">
        <v>29282.322</v>
      </c>
      <c r="D14" s="30" t="s">
        <v>71</v>
      </c>
      <c r="E14" s="65">
        <v>-4314.9034672473754</v>
      </c>
      <c r="F14" s="6" t="s">
        <v>70</v>
      </c>
      <c r="G14" s="30" t="s">
        <v>185</v>
      </c>
      <c r="H14" s="21">
        <v>-4315</v>
      </c>
      <c r="I14" s="66" t="s">
        <v>98</v>
      </c>
      <c r="J14" s="67" t="s">
        <v>99</v>
      </c>
      <c r="K14" s="66">
        <v>-4315</v>
      </c>
      <c r="L14" s="66" t="s">
        <v>100</v>
      </c>
      <c r="M14" s="67" t="s">
        <v>72</v>
      </c>
      <c r="N14" s="67"/>
      <c r="O14" s="68" t="s">
        <v>101</v>
      </c>
      <c r="P14" s="68" t="s">
        <v>77</v>
      </c>
    </row>
    <row r="15" spans="1:16" ht="12.75" customHeight="1" thickBot="1">
      <c r="A15" s="21" t="s">
        <v>106</v>
      </c>
      <c r="B15" s="6" t="s">
        <v>36</v>
      </c>
      <c r="C15" s="21">
        <v>39122.218999999997</v>
      </c>
      <c r="D15" s="30" t="s">
        <v>71</v>
      </c>
      <c r="E15" s="65">
        <v>-1393.9718940510036</v>
      </c>
      <c r="F15" s="6" t="s">
        <v>70</v>
      </c>
      <c r="G15" s="30" t="s">
        <v>186</v>
      </c>
      <c r="H15" s="21">
        <v>-1394</v>
      </c>
      <c r="I15" s="66" t="s">
        <v>102</v>
      </c>
      <c r="J15" s="67" t="s">
        <v>103</v>
      </c>
      <c r="K15" s="66">
        <v>-1394</v>
      </c>
      <c r="L15" s="66" t="s">
        <v>104</v>
      </c>
      <c r="M15" s="67" t="s">
        <v>89</v>
      </c>
      <c r="N15" s="67" t="s">
        <v>90</v>
      </c>
      <c r="O15" s="68" t="s">
        <v>105</v>
      </c>
      <c r="P15" s="69" t="s">
        <v>106</v>
      </c>
    </row>
    <row r="16" spans="1:16" ht="12.75" customHeight="1" thickBot="1">
      <c r="A16" s="21" t="s">
        <v>77</v>
      </c>
      <c r="B16" s="6" t="s">
        <v>36</v>
      </c>
      <c r="C16" s="21">
        <v>39469.156999999999</v>
      </c>
      <c r="D16" s="30" t="s">
        <v>71</v>
      </c>
      <c r="E16" s="65">
        <v>-1290.984824354887</v>
      </c>
      <c r="F16" s="6" t="s">
        <v>70</v>
      </c>
      <c r="G16" s="30" t="s">
        <v>187</v>
      </c>
      <c r="H16" s="21">
        <v>-1291</v>
      </c>
      <c r="I16" s="66" t="s">
        <v>107</v>
      </c>
      <c r="J16" s="67" t="s">
        <v>108</v>
      </c>
      <c r="K16" s="66">
        <v>-1291</v>
      </c>
      <c r="L16" s="66" t="s">
        <v>109</v>
      </c>
      <c r="M16" s="67" t="s">
        <v>89</v>
      </c>
      <c r="N16" s="67" t="s">
        <v>90</v>
      </c>
      <c r="O16" s="68" t="s">
        <v>110</v>
      </c>
      <c r="P16" s="68" t="s">
        <v>77</v>
      </c>
    </row>
    <row r="17" spans="1:16" ht="12.75" customHeight="1" thickBot="1">
      <c r="A17" s="21" t="s">
        <v>106</v>
      </c>
      <c r="B17" s="6" t="s">
        <v>36</v>
      </c>
      <c r="C17" s="21">
        <v>39469.156999999999</v>
      </c>
      <c r="D17" s="30" t="s">
        <v>71</v>
      </c>
      <c r="E17" s="65">
        <v>-1290.984824354887</v>
      </c>
      <c r="F17" s="6" t="s">
        <v>70</v>
      </c>
      <c r="G17" s="30" t="s">
        <v>187</v>
      </c>
      <c r="H17" s="21">
        <v>-1291</v>
      </c>
      <c r="I17" s="66" t="s">
        <v>107</v>
      </c>
      <c r="J17" s="67" t="s">
        <v>108</v>
      </c>
      <c r="K17" s="66">
        <v>-1291</v>
      </c>
      <c r="L17" s="66" t="s">
        <v>109</v>
      </c>
      <c r="M17" s="67" t="s">
        <v>89</v>
      </c>
      <c r="N17" s="67" t="s">
        <v>90</v>
      </c>
      <c r="O17" s="68" t="s">
        <v>105</v>
      </c>
      <c r="P17" s="69" t="s">
        <v>106</v>
      </c>
    </row>
    <row r="18" spans="1:16" ht="12.75" customHeight="1" thickBot="1">
      <c r="A18" s="21" t="s">
        <v>77</v>
      </c>
      <c r="B18" s="6" t="s">
        <v>36</v>
      </c>
      <c r="C18" s="21">
        <v>39479.129000000001</v>
      </c>
      <c r="D18" s="30" t="s">
        <v>71</v>
      </c>
      <c r="E18" s="65">
        <v>-1288.0246785680033</v>
      </c>
      <c r="F18" s="6" t="s">
        <v>70</v>
      </c>
      <c r="G18" s="30" t="s">
        <v>188</v>
      </c>
      <c r="H18" s="21">
        <v>-1288</v>
      </c>
      <c r="I18" s="66" t="s">
        <v>111</v>
      </c>
      <c r="J18" s="67" t="s">
        <v>112</v>
      </c>
      <c r="K18" s="66">
        <v>-1288</v>
      </c>
      <c r="L18" s="66" t="s">
        <v>113</v>
      </c>
      <c r="M18" s="67" t="s">
        <v>89</v>
      </c>
      <c r="N18" s="67" t="s">
        <v>90</v>
      </c>
      <c r="O18" s="68" t="s">
        <v>110</v>
      </c>
      <c r="P18" s="68" t="s">
        <v>77</v>
      </c>
    </row>
    <row r="19" spans="1:16" ht="12.75" customHeight="1" thickBot="1">
      <c r="A19" s="21" t="s">
        <v>106</v>
      </c>
      <c r="B19" s="6" t="s">
        <v>36</v>
      </c>
      <c r="C19" s="21">
        <v>39479.129000000001</v>
      </c>
      <c r="D19" s="30" t="s">
        <v>71</v>
      </c>
      <c r="E19" s="65">
        <v>-1288.0246785680033</v>
      </c>
      <c r="F19" s="6" t="s">
        <v>70</v>
      </c>
      <c r="G19" s="30" t="s">
        <v>188</v>
      </c>
      <c r="H19" s="21">
        <v>-1288</v>
      </c>
      <c r="I19" s="66" t="s">
        <v>111</v>
      </c>
      <c r="J19" s="67" t="s">
        <v>112</v>
      </c>
      <c r="K19" s="66">
        <v>-1288</v>
      </c>
      <c r="L19" s="66" t="s">
        <v>113</v>
      </c>
      <c r="M19" s="67" t="s">
        <v>89</v>
      </c>
      <c r="N19" s="67" t="s">
        <v>90</v>
      </c>
      <c r="O19" s="68" t="s">
        <v>105</v>
      </c>
      <c r="P19" s="69" t="s">
        <v>106</v>
      </c>
    </row>
    <row r="20" spans="1:16" ht="12.75" customHeight="1" thickBot="1">
      <c r="A20" s="21" t="s">
        <v>77</v>
      </c>
      <c r="B20" s="6" t="s">
        <v>34</v>
      </c>
      <c r="C20" s="21">
        <v>41646.983999999997</v>
      </c>
      <c r="D20" s="30" t="s">
        <v>71</v>
      </c>
      <c r="E20" s="65">
        <v>-644.50614218376973</v>
      </c>
      <c r="F20" s="6" t="s">
        <v>70</v>
      </c>
      <c r="G20" s="30" t="s">
        <v>190</v>
      </c>
      <c r="H20" s="21">
        <v>-644.5</v>
      </c>
      <c r="I20" s="66" t="s">
        <v>117</v>
      </c>
      <c r="J20" s="67" t="s">
        <v>118</v>
      </c>
      <c r="K20" s="66">
        <v>-644.5</v>
      </c>
      <c r="L20" s="66" t="s">
        <v>119</v>
      </c>
      <c r="M20" s="67" t="s">
        <v>89</v>
      </c>
      <c r="N20" s="67" t="s">
        <v>90</v>
      </c>
      <c r="O20" s="68" t="s">
        <v>120</v>
      </c>
      <c r="P20" s="68" t="s">
        <v>77</v>
      </c>
    </row>
    <row r="21" spans="1:16" ht="12.75" customHeight="1" thickBot="1">
      <c r="A21" s="21" t="s">
        <v>77</v>
      </c>
      <c r="B21" s="6" t="s">
        <v>36</v>
      </c>
      <c r="C21" s="21">
        <v>41648.684999999998</v>
      </c>
      <c r="D21" s="30" t="s">
        <v>71</v>
      </c>
      <c r="E21" s="65">
        <v>-644.00120756849788</v>
      </c>
      <c r="F21" s="6" t="s">
        <v>70</v>
      </c>
      <c r="G21" s="30" t="s">
        <v>191</v>
      </c>
      <c r="H21" s="21">
        <v>-644</v>
      </c>
      <c r="I21" s="66" t="s">
        <v>121</v>
      </c>
      <c r="J21" s="67" t="s">
        <v>122</v>
      </c>
      <c r="K21" s="66">
        <v>-644</v>
      </c>
      <c r="L21" s="66" t="s">
        <v>123</v>
      </c>
      <c r="M21" s="67" t="s">
        <v>89</v>
      </c>
      <c r="N21" s="67" t="s">
        <v>90</v>
      </c>
      <c r="O21" s="68" t="s">
        <v>120</v>
      </c>
      <c r="P21" s="68" t="s">
        <v>77</v>
      </c>
    </row>
    <row r="22" spans="1:16" ht="12.75" customHeight="1" thickBot="1">
      <c r="A22" s="21" t="s">
        <v>135</v>
      </c>
      <c r="B22" s="6" t="s">
        <v>36</v>
      </c>
      <c r="C22" s="21">
        <v>43818.165999999997</v>
      </c>
      <c r="D22" s="30" t="s">
        <v>71</v>
      </c>
      <c r="E22" s="65">
        <v>0</v>
      </c>
      <c r="F22" s="6" t="s">
        <v>70</v>
      </c>
      <c r="G22" s="30" t="s">
        <v>194</v>
      </c>
      <c r="H22" s="21">
        <v>0</v>
      </c>
      <c r="I22" s="66" t="s">
        <v>131</v>
      </c>
      <c r="J22" s="67" t="s">
        <v>132</v>
      </c>
      <c r="K22" s="66">
        <v>0</v>
      </c>
      <c r="L22" s="66" t="s">
        <v>133</v>
      </c>
      <c r="M22" s="67" t="s">
        <v>89</v>
      </c>
      <c r="N22" s="67" t="s">
        <v>90</v>
      </c>
      <c r="O22" s="68" t="s">
        <v>134</v>
      </c>
      <c r="P22" s="69" t="s">
        <v>135</v>
      </c>
    </row>
    <row r="23" spans="1:16" ht="12.75" customHeight="1" thickBot="1">
      <c r="A23" s="21" t="s">
        <v>140</v>
      </c>
      <c r="B23" s="6" t="s">
        <v>34</v>
      </c>
      <c r="C23" s="21">
        <v>46639.478000000003</v>
      </c>
      <c r="D23" s="30" t="s">
        <v>71</v>
      </c>
      <c r="E23" s="65">
        <v>837.49446753739596</v>
      </c>
      <c r="F23" s="6" t="s">
        <v>70</v>
      </c>
      <c r="G23" s="30" t="s">
        <v>195</v>
      </c>
      <c r="H23" s="21">
        <v>837.5</v>
      </c>
      <c r="I23" s="66" t="s">
        <v>136</v>
      </c>
      <c r="J23" s="67" t="s">
        <v>137</v>
      </c>
      <c r="K23" s="66">
        <v>837.5</v>
      </c>
      <c r="L23" s="66" t="s">
        <v>138</v>
      </c>
      <c r="M23" s="67" t="s">
        <v>89</v>
      </c>
      <c r="N23" s="67" t="s">
        <v>90</v>
      </c>
      <c r="O23" s="68" t="s">
        <v>139</v>
      </c>
      <c r="P23" s="68" t="s">
        <v>140</v>
      </c>
    </row>
    <row r="24" spans="1:16" ht="12.75" customHeight="1" thickBot="1">
      <c r="A24" s="21" t="s">
        <v>148</v>
      </c>
      <c r="B24" s="6" t="s">
        <v>36</v>
      </c>
      <c r="C24" s="21">
        <v>52957.784699999997</v>
      </c>
      <c r="D24" s="30" t="s">
        <v>71</v>
      </c>
      <c r="E24" s="65">
        <v>2713.0569382795352</v>
      </c>
      <c r="F24" s="6" t="s">
        <v>70</v>
      </c>
      <c r="G24" s="30" t="s">
        <v>197</v>
      </c>
      <c r="H24" s="21">
        <v>2713</v>
      </c>
      <c r="I24" s="66" t="s">
        <v>144</v>
      </c>
      <c r="J24" s="67" t="s">
        <v>145</v>
      </c>
      <c r="K24" s="66">
        <v>2713</v>
      </c>
      <c r="L24" s="66" t="s">
        <v>146</v>
      </c>
      <c r="M24" s="67" t="s">
        <v>89</v>
      </c>
      <c r="N24" s="67" t="s">
        <v>90</v>
      </c>
      <c r="O24" s="68" t="s">
        <v>147</v>
      </c>
      <c r="P24" s="69" t="s">
        <v>148</v>
      </c>
    </row>
    <row r="25" spans="1:16" ht="12.75" customHeight="1" thickBot="1">
      <c r="A25" s="21" t="s">
        <v>153</v>
      </c>
      <c r="B25" s="6" t="s">
        <v>34</v>
      </c>
      <c r="C25" s="21">
        <v>53016.681700000001</v>
      </c>
      <c r="D25" s="30" t="s">
        <v>71</v>
      </c>
      <c r="E25" s="65">
        <v>2730.5402622275969</v>
      </c>
      <c r="F25" s="6" t="s">
        <v>70</v>
      </c>
      <c r="G25" s="30" t="s">
        <v>198</v>
      </c>
      <c r="H25" s="21">
        <v>2730.5</v>
      </c>
      <c r="I25" s="66" t="s">
        <v>149</v>
      </c>
      <c r="J25" s="67" t="s">
        <v>150</v>
      </c>
      <c r="K25" s="66">
        <v>2730.5</v>
      </c>
      <c r="L25" s="66" t="s">
        <v>151</v>
      </c>
      <c r="M25" s="67" t="s">
        <v>89</v>
      </c>
      <c r="N25" s="67" t="s">
        <v>90</v>
      </c>
      <c r="O25" s="68" t="s">
        <v>152</v>
      </c>
      <c r="P25" s="69" t="s">
        <v>153</v>
      </c>
    </row>
    <row r="26" spans="1:16" ht="12.75" customHeight="1" thickBot="1">
      <c r="A26" s="21" t="s">
        <v>160</v>
      </c>
      <c r="B26" s="6" t="s">
        <v>34</v>
      </c>
      <c r="C26" s="21">
        <v>55462.342600000004</v>
      </c>
      <c r="D26" s="30" t="s">
        <v>71</v>
      </c>
      <c r="E26" s="65">
        <v>3456.5242984570273</v>
      </c>
      <c r="F26" s="6" t="s">
        <v>70</v>
      </c>
      <c r="G26" s="30" t="s">
        <v>199</v>
      </c>
      <c r="H26" s="21">
        <v>3456.5</v>
      </c>
      <c r="I26" s="66" t="s">
        <v>154</v>
      </c>
      <c r="J26" s="67" t="s">
        <v>155</v>
      </c>
      <c r="K26" s="66">
        <v>3456.5</v>
      </c>
      <c r="L26" s="66" t="s">
        <v>156</v>
      </c>
      <c r="M26" s="67" t="s">
        <v>157</v>
      </c>
      <c r="N26" s="67" t="s">
        <v>158</v>
      </c>
      <c r="O26" s="68" t="s">
        <v>159</v>
      </c>
      <c r="P26" s="69" t="s">
        <v>160</v>
      </c>
    </row>
    <row r="27" spans="1:16" ht="12.75" customHeight="1" thickBot="1">
      <c r="A27" s="21" t="s">
        <v>166</v>
      </c>
      <c r="B27" s="6" t="s">
        <v>34</v>
      </c>
      <c r="C27" s="21">
        <v>55839.337729999999</v>
      </c>
      <c r="D27" s="30" t="s">
        <v>71</v>
      </c>
      <c r="E27" s="65">
        <v>3568.4336993540346</v>
      </c>
      <c r="F27" s="6" t="s">
        <v>70</v>
      </c>
      <c r="G27" s="30" t="s">
        <v>200</v>
      </c>
      <c r="H27" s="21">
        <v>3568.5</v>
      </c>
      <c r="I27" s="66" t="s">
        <v>161</v>
      </c>
      <c r="J27" s="67" t="s">
        <v>162</v>
      </c>
      <c r="K27" s="66">
        <v>3568.5</v>
      </c>
      <c r="L27" s="66" t="s">
        <v>163</v>
      </c>
      <c r="M27" s="67" t="s">
        <v>157</v>
      </c>
      <c r="N27" s="67" t="s">
        <v>164</v>
      </c>
      <c r="O27" s="68" t="s">
        <v>165</v>
      </c>
      <c r="P27" s="69" t="s">
        <v>166</v>
      </c>
    </row>
    <row r="28" spans="1:16" ht="12.75" customHeight="1" thickBot="1">
      <c r="A28" s="21" t="s">
        <v>166</v>
      </c>
      <c r="B28" s="6" t="s">
        <v>34</v>
      </c>
      <c r="C28" s="21">
        <v>55876.38437</v>
      </c>
      <c r="D28" s="30" t="s">
        <v>71</v>
      </c>
      <c r="E28" s="65">
        <v>3579.4308368704988</v>
      </c>
      <c r="F28" s="6" t="s">
        <v>70</v>
      </c>
      <c r="G28" s="30" t="s">
        <v>201</v>
      </c>
      <c r="H28" s="21">
        <v>3579.5</v>
      </c>
      <c r="I28" s="66" t="s">
        <v>167</v>
      </c>
      <c r="J28" s="67" t="s">
        <v>168</v>
      </c>
      <c r="K28" s="66">
        <v>3579.5</v>
      </c>
      <c r="L28" s="66" t="s">
        <v>169</v>
      </c>
      <c r="M28" s="67" t="s">
        <v>157</v>
      </c>
      <c r="N28" s="67" t="s">
        <v>62</v>
      </c>
      <c r="O28" s="68" t="s">
        <v>165</v>
      </c>
      <c r="P28" s="69" t="s">
        <v>166</v>
      </c>
    </row>
    <row r="29" spans="1:16" ht="12.75" customHeight="1" thickBot="1">
      <c r="A29" s="21" t="s">
        <v>173</v>
      </c>
      <c r="B29" s="6" t="s">
        <v>34</v>
      </c>
      <c r="C29" s="21">
        <v>56199.525609999997</v>
      </c>
      <c r="D29" s="30" t="s">
        <v>71</v>
      </c>
      <c r="E29" s="65">
        <v>3675.3539395734861</v>
      </c>
      <c r="F29" s="6" t="s">
        <v>70</v>
      </c>
      <c r="G29" s="30" t="s">
        <v>202</v>
      </c>
      <c r="H29" s="21">
        <v>3675.5</v>
      </c>
      <c r="I29" s="66" t="s">
        <v>170</v>
      </c>
      <c r="J29" s="67" t="s">
        <v>171</v>
      </c>
      <c r="K29" s="66">
        <v>3675.5</v>
      </c>
      <c r="L29" s="66" t="s">
        <v>172</v>
      </c>
      <c r="M29" s="67" t="s">
        <v>157</v>
      </c>
      <c r="N29" s="67" t="s">
        <v>164</v>
      </c>
      <c r="O29" s="68" t="s">
        <v>165</v>
      </c>
      <c r="P29" s="69" t="s">
        <v>173</v>
      </c>
    </row>
    <row r="30" spans="1:16" ht="12.75" customHeight="1" thickBot="1">
      <c r="A30" s="21" t="s">
        <v>173</v>
      </c>
      <c r="B30" s="6" t="s">
        <v>36</v>
      </c>
      <c r="C30" s="21">
        <v>56241.579259999999</v>
      </c>
      <c r="D30" s="30" t="s">
        <v>71</v>
      </c>
      <c r="E30" s="65">
        <v>3687.837386712532</v>
      </c>
      <c r="F30" s="6" t="s">
        <v>70</v>
      </c>
      <c r="G30" s="30" t="s">
        <v>203</v>
      </c>
      <c r="H30" s="21">
        <v>3688</v>
      </c>
      <c r="I30" s="66" t="s">
        <v>174</v>
      </c>
      <c r="J30" s="67" t="s">
        <v>175</v>
      </c>
      <c r="K30" s="66">
        <v>3688</v>
      </c>
      <c r="L30" s="66" t="s">
        <v>176</v>
      </c>
      <c r="M30" s="67" t="s">
        <v>157</v>
      </c>
      <c r="N30" s="67" t="s">
        <v>164</v>
      </c>
      <c r="O30" s="68" t="s">
        <v>165</v>
      </c>
      <c r="P30" s="69" t="s">
        <v>173</v>
      </c>
    </row>
    <row r="31" spans="1:16" ht="12.75" customHeight="1" thickBot="1">
      <c r="A31" s="21" t="s">
        <v>173</v>
      </c>
      <c r="B31" s="6" t="s">
        <v>36</v>
      </c>
      <c r="C31" s="21">
        <v>56534.460700000003</v>
      </c>
      <c r="D31" s="30" t="s">
        <v>71</v>
      </c>
      <c r="E31" s="65">
        <v>3774.7779964871293</v>
      </c>
      <c r="F31" s="6" t="s">
        <v>70</v>
      </c>
      <c r="G31" s="30" t="s">
        <v>204</v>
      </c>
      <c r="H31" s="21">
        <v>3775</v>
      </c>
      <c r="I31" s="66" t="s">
        <v>177</v>
      </c>
      <c r="J31" s="67" t="s">
        <v>178</v>
      </c>
      <c r="K31" s="66">
        <v>3775</v>
      </c>
      <c r="L31" s="66" t="s">
        <v>179</v>
      </c>
      <c r="M31" s="67" t="s">
        <v>157</v>
      </c>
      <c r="N31" s="67" t="s">
        <v>62</v>
      </c>
      <c r="O31" s="68" t="s">
        <v>165</v>
      </c>
      <c r="P31" s="69" t="s">
        <v>173</v>
      </c>
    </row>
    <row r="32" spans="1:16" ht="12.75" customHeight="1" thickBot="1">
      <c r="A32" s="21" t="s">
        <v>205</v>
      </c>
      <c r="B32" s="6" t="s">
        <v>36</v>
      </c>
      <c r="C32" s="21">
        <v>24559.495999999999</v>
      </c>
      <c r="D32" s="30" t="s">
        <v>71</v>
      </c>
      <c r="E32" s="65" t="e">
        <v>#N/A</v>
      </c>
      <c r="F32" s="6" t="s">
        <v>70</v>
      </c>
      <c r="G32" s="30" t="s">
        <v>182</v>
      </c>
      <c r="H32" s="21">
        <v>-5717</v>
      </c>
      <c r="I32" s="66" t="s">
        <v>81</v>
      </c>
      <c r="J32" s="67" t="s">
        <v>82</v>
      </c>
      <c r="K32" s="66">
        <v>-5717</v>
      </c>
      <c r="L32" s="66" t="s">
        <v>83</v>
      </c>
      <c r="M32" s="67" t="s">
        <v>72</v>
      </c>
      <c r="N32" s="67"/>
      <c r="O32" s="68" t="s">
        <v>84</v>
      </c>
      <c r="P32" s="68" t="s">
        <v>85</v>
      </c>
    </row>
    <row r="33" spans="1:29" ht="12.75" customHeight="1" thickBot="1">
      <c r="A33" s="21" t="s">
        <v>206</v>
      </c>
      <c r="B33" s="6" t="s">
        <v>36</v>
      </c>
      <c r="C33" s="21">
        <v>26000.3</v>
      </c>
      <c r="D33" s="30" t="s">
        <v>71</v>
      </c>
      <c r="E33" s="65" t="e">
        <v>#N/A</v>
      </c>
      <c r="F33" s="6" t="s">
        <v>70</v>
      </c>
      <c r="G33" s="30" t="s">
        <v>183</v>
      </c>
      <c r="H33" s="21">
        <v>-5289</v>
      </c>
      <c r="I33" s="66" t="s">
        <v>86</v>
      </c>
      <c r="J33" s="67" t="s">
        <v>87</v>
      </c>
      <c r="K33" s="66">
        <v>-5289</v>
      </c>
      <c r="L33" s="66" t="s">
        <v>88</v>
      </c>
      <c r="M33" s="67" t="s">
        <v>89</v>
      </c>
      <c r="N33" s="67" t="s">
        <v>90</v>
      </c>
      <c r="O33" s="68" t="s">
        <v>91</v>
      </c>
      <c r="P33" s="68" t="s">
        <v>92</v>
      </c>
    </row>
    <row r="34" spans="1:29" ht="12.75" customHeight="1" thickBot="1">
      <c r="A34" s="21" t="s">
        <v>205</v>
      </c>
      <c r="B34" s="6" t="s">
        <v>34</v>
      </c>
      <c r="C34" s="21">
        <v>41525.830999999998</v>
      </c>
      <c r="D34" s="30" t="s">
        <v>71</v>
      </c>
      <c r="E34" s="65" t="e">
        <v>#N/A</v>
      </c>
      <c r="F34" s="6" t="s">
        <v>70</v>
      </c>
      <c r="G34" s="30" t="s">
        <v>189</v>
      </c>
      <c r="H34" s="21">
        <v>-680.5</v>
      </c>
      <c r="I34" s="66" t="s">
        <v>114</v>
      </c>
      <c r="J34" s="67" t="s">
        <v>115</v>
      </c>
      <c r="K34" s="66">
        <v>-680.5</v>
      </c>
      <c r="L34" s="66" t="s">
        <v>116</v>
      </c>
      <c r="M34" s="67" t="s">
        <v>72</v>
      </c>
      <c r="N34" s="67"/>
      <c r="O34" s="68" t="s">
        <v>84</v>
      </c>
      <c r="P34" s="68" t="s">
        <v>85</v>
      </c>
    </row>
    <row r="35" spans="1:29" ht="12.75" customHeight="1" thickBot="1">
      <c r="A35" s="21" t="s">
        <v>205</v>
      </c>
      <c r="B35" s="6" t="s">
        <v>34</v>
      </c>
      <c r="C35" s="21">
        <v>42289.938999999998</v>
      </c>
      <c r="D35" s="30" t="s">
        <v>71</v>
      </c>
      <c r="E35" s="65" t="e">
        <v>#N/A</v>
      </c>
      <c r="F35" s="6" t="s">
        <v>70</v>
      </c>
      <c r="G35" s="30" t="s">
        <v>192</v>
      </c>
      <c r="H35" s="21">
        <v>-453.5</v>
      </c>
      <c r="I35" s="66" t="s">
        <v>124</v>
      </c>
      <c r="J35" s="67" t="s">
        <v>125</v>
      </c>
      <c r="K35" s="66">
        <v>-453.5</v>
      </c>
      <c r="L35" s="66" t="s">
        <v>126</v>
      </c>
      <c r="M35" s="67" t="s">
        <v>89</v>
      </c>
      <c r="N35" s="67" t="s">
        <v>90</v>
      </c>
      <c r="O35" s="68" t="s">
        <v>127</v>
      </c>
      <c r="P35" s="68" t="s">
        <v>85</v>
      </c>
    </row>
    <row r="36" spans="1:29" ht="12.75" customHeight="1" thickBot="1">
      <c r="A36" s="21" t="s">
        <v>205</v>
      </c>
      <c r="B36" s="6" t="s">
        <v>34</v>
      </c>
      <c r="C36" s="21">
        <v>42404.440999999999</v>
      </c>
      <c r="D36" s="30" t="s">
        <v>71</v>
      </c>
      <c r="E36" s="65" t="e">
        <v>#N/A</v>
      </c>
      <c r="F36" s="6" t="s">
        <v>70</v>
      </c>
      <c r="G36" s="30" t="s">
        <v>193</v>
      </c>
      <c r="H36" s="21">
        <v>-419.5</v>
      </c>
      <c r="I36" s="66" t="s">
        <v>128</v>
      </c>
      <c r="J36" s="67" t="s">
        <v>129</v>
      </c>
      <c r="K36" s="66">
        <v>-419.5</v>
      </c>
      <c r="L36" s="66" t="s">
        <v>130</v>
      </c>
      <c r="M36" s="67" t="s">
        <v>72</v>
      </c>
      <c r="N36" s="67"/>
      <c r="O36" s="68" t="s">
        <v>84</v>
      </c>
      <c r="P36" s="68" t="s">
        <v>85</v>
      </c>
    </row>
    <row r="37" spans="1:29" ht="12.75" customHeight="1">
      <c r="A37" s="21" t="s">
        <v>205</v>
      </c>
      <c r="B37" s="6" t="s">
        <v>36</v>
      </c>
      <c r="C37" s="21">
        <v>47511.082000000002</v>
      </c>
      <c r="D37" s="30" t="s">
        <v>71</v>
      </c>
      <c r="E37" s="65" t="e">
        <v>#N/A</v>
      </c>
      <c r="F37" s="6" t="s">
        <v>70</v>
      </c>
      <c r="G37" s="30" t="s">
        <v>196</v>
      </c>
      <c r="H37" s="21">
        <v>1096</v>
      </c>
      <c r="I37" s="70" t="s">
        <v>141</v>
      </c>
      <c r="J37" s="71" t="s">
        <v>142</v>
      </c>
      <c r="K37" s="70">
        <v>1096</v>
      </c>
      <c r="L37" s="70" t="s">
        <v>143</v>
      </c>
      <c r="M37" s="71" t="s">
        <v>72</v>
      </c>
      <c r="N37" s="71"/>
      <c r="O37" s="72" t="s">
        <v>84</v>
      </c>
      <c r="P37" s="72" t="s">
        <v>85</v>
      </c>
    </row>
    <row r="38" spans="1:29" ht="12.75" customHeight="1">
      <c r="A38" s="73"/>
      <c r="B38" s="74"/>
      <c r="C38" s="73"/>
      <c r="D38" s="75"/>
      <c r="E38" s="76"/>
      <c r="F38" s="74"/>
      <c r="G38" s="75"/>
      <c r="H38" s="73"/>
      <c r="I38" s="77"/>
      <c r="J38" s="78"/>
      <c r="K38" s="77"/>
      <c r="L38" s="77"/>
      <c r="M38" s="78"/>
      <c r="N38" s="78"/>
      <c r="O38" s="79"/>
      <c r="P38" s="79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12.75" customHeight="1">
      <c r="A39" s="73"/>
      <c r="B39" s="74"/>
      <c r="C39" s="73"/>
      <c r="D39" s="75"/>
      <c r="E39" s="76"/>
      <c r="F39" s="74"/>
      <c r="G39" s="75"/>
      <c r="H39" s="73"/>
      <c r="I39" s="77"/>
      <c r="J39" s="78"/>
      <c r="K39" s="77"/>
      <c r="L39" s="77"/>
      <c r="M39" s="78"/>
      <c r="N39" s="78"/>
      <c r="O39" s="79"/>
      <c r="P39" s="79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2.75" customHeight="1">
      <c r="A40" s="73"/>
      <c r="B40" s="74"/>
      <c r="C40" s="73"/>
      <c r="D40" s="75"/>
      <c r="E40" s="76"/>
      <c r="F40" s="74"/>
      <c r="G40" s="75"/>
      <c r="H40" s="73"/>
      <c r="I40" s="77"/>
      <c r="J40" s="78"/>
      <c r="K40" s="77"/>
      <c r="L40" s="77"/>
      <c r="M40" s="78"/>
      <c r="N40" s="78"/>
      <c r="O40" s="79"/>
      <c r="P40" s="79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ht="12.75" customHeight="1">
      <c r="A41" s="21" t="s">
        <v>85</v>
      </c>
      <c r="B41" s="74"/>
      <c r="C41" s="73"/>
      <c r="D41" s="75"/>
      <c r="E41" s="76"/>
      <c r="F41" s="74"/>
      <c r="G41" s="75"/>
      <c r="H41" s="73"/>
      <c r="I41" s="77"/>
      <c r="J41" s="78"/>
      <c r="K41" s="77"/>
      <c r="L41" s="77"/>
      <c r="M41" s="78"/>
      <c r="N41" s="78"/>
      <c r="O41" s="79"/>
      <c r="P41" s="79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</row>
    <row r="42" spans="1:29" ht="12.75" customHeight="1">
      <c r="A42" s="21" t="s">
        <v>92</v>
      </c>
      <c r="B42" s="74"/>
      <c r="C42" s="73"/>
      <c r="D42" s="75"/>
      <c r="E42" s="76"/>
      <c r="F42" s="74"/>
      <c r="G42" s="75"/>
      <c r="H42" s="73"/>
      <c r="I42" s="77"/>
      <c r="J42" s="78"/>
      <c r="K42" s="77"/>
      <c r="L42" s="77"/>
      <c r="M42" s="78"/>
      <c r="N42" s="78"/>
      <c r="O42" s="79"/>
      <c r="P42" s="79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</row>
    <row r="43" spans="1:29" ht="12.75" customHeight="1">
      <c r="A43" s="21" t="s">
        <v>85</v>
      </c>
      <c r="B43" s="74"/>
      <c r="C43" s="73"/>
      <c r="D43" s="75"/>
      <c r="E43" s="76"/>
      <c r="F43" s="74"/>
      <c r="G43" s="75"/>
      <c r="H43" s="73"/>
      <c r="I43" s="77"/>
      <c r="J43" s="78"/>
      <c r="K43" s="77"/>
      <c r="L43" s="77"/>
      <c r="M43" s="78"/>
      <c r="N43" s="78"/>
      <c r="O43" s="79"/>
      <c r="P43" s="79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</row>
    <row r="44" spans="1:29" ht="12.75" customHeight="1">
      <c r="A44" s="21" t="s">
        <v>85</v>
      </c>
      <c r="B44" s="74"/>
      <c r="C44" s="73"/>
      <c r="D44" s="75"/>
      <c r="E44" s="76"/>
      <c r="F44" s="74"/>
      <c r="G44" s="75"/>
      <c r="H44" s="73"/>
      <c r="I44" s="77"/>
      <c r="J44" s="78"/>
      <c r="K44" s="77"/>
      <c r="L44" s="77"/>
      <c r="M44" s="78"/>
      <c r="N44" s="78"/>
      <c r="O44" s="79"/>
      <c r="P44" s="79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29" ht="12.75" customHeight="1">
      <c r="A45" s="21" t="s">
        <v>85</v>
      </c>
      <c r="B45" s="74"/>
      <c r="C45" s="73"/>
      <c r="D45" s="75"/>
      <c r="E45" s="76"/>
      <c r="F45" s="74"/>
      <c r="G45" s="75"/>
      <c r="H45" s="73"/>
      <c r="I45" s="77"/>
      <c r="J45" s="78"/>
      <c r="K45" s="77"/>
      <c r="L45" s="77"/>
      <c r="M45" s="78"/>
      <c r="N45" s="78"/>
      <c r="O45" s="79"/>
      <c r="P45" s="79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6" spans="1:29" ht="12.75" customHeight="1">
      <c r="A46" s="21" t="s">
        <v>85</v>
      </c>
      <c r="B46" s="74"/>
      <c r="C46" s="73"/>
      <c r="D46" s="75"/>
      <c r="E46" s="76"/>
      <c r="F46" s="74"/>
      <c r="G46" s="75"/>
      <c r="H46" s="73"/>
      <c r="I46" s="77"/>
      <c r="J46" s="78"/>
      <c r="K46" s="77"/>
      <c r="L46" s="77"/>
      <c r="M46" s="78"/>
      <c r="N46" s="78"/>
      <c r="O46" s="79"/>
      <c r="P46" s="79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ht="12.75" customHeight="1">
      <c r="A47" s="73"/>
      <c r="B47" s="74"/>
      <c r="C47" s="73"/>
      <c r="D47" s="75"/>
      <c r="E47" s="76"/>
      <c r="F47" s="74"/>
      <c r="G47" s="75"/>
      <c r="H47" s="73"/>
      <c r="I47" s="77"/>
      <c r="J47" s="78"/>
      <c r="K47" s="77"/>
      <c r="L47" s="77"/>
      <c r="M47" s="78"/>
      <c r="N47" s="78"/>
      <c r="O47" s="79"/>
      <c r="P47" s="79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ht="12.75" customHeight="1">
      <c r="A48" s="73"/>
      <c r="B48" s="74"/>
      <c r="C48" s="73"/>
      <c r="D48" s="75"/>
      <c r="E48" s="76"/>
      <c r="F48" s="74"/>
      <c r="G48" s="75"/>
      <c r="H48" s="73"/>
      <c r="I48" s="77"/>
      <c r="J48" s="78"/>
      <c r="K48" s="77"/>
      <c r="L48" s="77"/>
      <c r="M48" s="78"/>
      <c r="N48" s="78"/>
      <c r="O48" s="79"/>
      <c r="P48" s="79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</row>
    <row r="49" spans="1:29" ht="12.75" customHeight="1">
      <c r="A49" s="73"/>
      <c r="B49" s="74"/>
      <c r="C49" s="73"/>
      <c r="D49" s="75"/>
      <c r="E49" s="76"/>
      <c r="F49" s="74"/>
      <c r="G49" s="75"/>
      <c r="H49" s="73"/>
      <c r="I49" s="77"/>
      <c r="J49" s="78"/>
      <c r="K49" s="77"/>
      <c r="L49" s="77"/>
      <c r="M49" s="78"/>
      <c r="N49" s="78"/>
      <c r="O49" s="79"/>
      <c r="P49" s="79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 ht="12.75" customHeight="1">
      <c r="A50" s="73"/>
      <c r="B50" s="74"/>
      <c r="C50" s="73"/>
      <c r="D50" s="75"/>
      <c r="E50" s="76"/>
      <c r="F50" s="74"/>
      <c r="G50" s="75"/>
      <c r="H50" s="73"/>
      <c r="I50" s="77"/>
      <c r="J50" s="78"/>
      <c r="K50" s="77"/>
      <c r="L50" s="77"/>
      <c r="M50" s="78"/>
      <c r="N50" s="78"/>
      <c r="O50" s="79"/>
      <c r="P50" s="79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1:29" ht="12.75" customHeight="1">
      <c r="A51" s="73"/>
      <c r="B51" s="74"/>
      <c r="C51" s="73"/>
      <c r="D51" s="75"/>
      <c r="E51" s="76"/>
      <c r="F51" s="74"/>
      <c r="G51" s="75"/>
      <c r="H51" s="73"/>
      <c r="I51" s="77"/>
      <c r="J51" s="78"/>
      <c r="K51" s="77"/>
      <c r="L51" s="77"/>
      <c r="M51" s="78"/>
      <c r="N51" s="78"/>
      <c r="O51" s="79"/>
      <c r="P51" s="79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</row>
    <row r="52" spans="1:29" ht="12.75" customHeight="1">
      <c r="A52" s="73"/>
      <c r="B52" s="74"/>
      <c r="C52" s="73"/>
      <c r="D52" s="75"/>
      <c r="E52" s="76"/>
      <c r="F52" s="74"/>
      <c r="G52" s="75"/>
      <c r="H52" s="73"/>
      <c r="I52" s="77"/>
      <c r="J52" s="78"/>
      <c r="K52" s="77"/>
      <c r="L52" s="77"/>
      <c r="M52" s="78"/>
      <c r="N52" s="78"/>
      <c r="O52" s="79"/>
      <c r="P52" s="79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</row>
    <row r="53" spans="1:29" ht="12.75" customHeight="1">
      <c r="A53" s="73"/>
      <c r="B53" s="74"/>
      <c r="C53" s="73"/>
      <c r="D53" s="75"/>
      <c r="E53" s="76"/>
      <c r="F53" s="74"/>
      <c r="G53" s="75"/>
      <c r="H53" s="73"/>
      <c r="I53" s="77"/>
      <c r="J53" s="78"/>
      <c r="K53" s="77"/>
      <c r="L53" s="77"/>
      <c r="M53" s="78"/>
      <c r="N53" s="78"/>
      <c r="O53" s="79"/>
      <c r="P53" s="79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</row>
    <row r="54" spans="1:29" ht="12.75" customHeight="1">
      <c r="A54" s="73"/>
      <c r="B54" s="74"/>
      <c r="C54" s="73"/>
      <c r="D54" s="75"/>
      <c r="E54" s="76"/>
      <c r="F54" s="74"/>
      <c r="G54" s="75"/>
      <c r="H54" s="73"/>
      <c r="I54" s="77"/>
      <c r="J54" s="78"/>
      <c r="K54" s="77"/>
      <c r="L54" s="77"/>
      <c r="M54" s="78"/>
      <c r="N54" s="78"/>
      <c r="O54" s="79"/>
      <c r="P54" s="79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 spans="1:29" ht="12.75" customHeight="1">
      <c r="A55" s="73"/>
      <c r="B55" s="74"/>
      <c r="C55" s="73"/>
      <c r="D55" s="75"/>
      <c r="E55" s="76"/>
      <c r="F55" s="74"/>
      <c r="G55" s="75"/>
      <c r="H55" s="73"/>
      <c r="I55" s="77"/>
      <c r="J55" s="78"/>
      <c r="K55" s="77"/>
      <c r="L55" s="77"/>
      <c r="M55" s="78"/>
      <c r="N55" s="78"/>
      <c r="O55" s="79"/>
      <c r="P55" s="79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 spans="1:29" ht="12.75" customHeight="1">
      <c r="A56" s="73"/>
      <c r="B56" s="74"/>
      <c r="C56" s="73"/>
      <c r="D56" s="75"/>
      <c r="E56" s="76"/>
      <c r="F56" s="74"/>
      <c r="G56" s="75"/>
      <c r="H56" s="73"/>
      <c r="I56" s="77"/>
      <c r="J56" s="78"/>
      <c r="K56" s="77"/>
      <c r="L56" s="77"/>
      <c r="M56" s="78"/>
      <c r="N56" s="78"/>
      <c r="O56" s="79"/>
      <c r="P56" s="79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1:29" ht="12.75" customHeight="1">
      <c r="A57" s="73"/>
      <c r="B57" s="74"/>
      <c r="C57" s="73"/>
      <c r="D57" s="75"/>
      <c r="E57" s="76"/>
      <c r="F57" s="74"/>
      <c r="G57" s="75"/>
      <c r="H57" s="73"/>
      <c r="I57" s="77"/>
      <c r="J57" s="78"/>
      <c r="K57" s="77"/>
      <c r="L57" s="77"/>
      <c r="M57" s="78"/>
      <c r="N57" s="78"/>
      <c r="O57" s="79"/>
      <c r="P57" s="79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</row>
    <row r="58" spans="1:29" ht="12.75" customHeight="1">
      <c r="A58" s="73"/>
      <c r="B58" s="74"/>
      <c r="C58" s="73"/>
      <c r="D58" s="75"/>
      <c r="E58" s="76"/>
      <c r="F58" s="74"/>
      <c r="G58" s="75"/>
      <c r="H58" s="73"/>
      <c r="I58" s="77"/>
      <c r="J58" s="78"/>
      <c r="K58" s="77"/>
      <c r="L58" s="77"/>
      <c r="M58" s="78"/>
      <c r="N58" s="78"/>
      <c r="O58" s="79"/>
      <c r="P58" s="79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59" spans="1:29" ht="12.75" customHeight="1">
      <c r="A59" s="73"/>
      <c r="B59" s="74"/>
      <c r="C59" s="73"/>
      <c r="D59" s="75"/>
      <c r="E59" s="76"/>
      <c r="F59" s="74"/>
      <c r="G59" s="75"/>
      <c r="H59" s="73"/>
      <c r="I59" s="77"/>
      <c r="J59" s="78"/>
      <c r="K59" s="77"/>
      <c r="L59" s="77"/>
      <c r="M59" s="78"/>
      <c r="N59" s="78"/>
      <c r="O59" s="79"/>
      <c r="P59" s="79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</row>
    <row r="60" spans="1:29" ht="12.75" customHeight="1">
      <c r="A60" s="73"/>
      <c r="B60" s="74"/>
      <c r="C60" s="73"/>
      <c r="D60" s="75"/>
      <c r="E60" s="76"/>
      <c r="F60" s="74"/>
      <c r="G60" s="75"/>
      <c r="H60" s="73"/>
      <c r="I60" s="77"/>
      <c r="J60" s="78"/>
      <c r="K60" s="77"/>
      <c r="L60" s="77"/>
      <c r="M60" s="78"/>
      <c r="N60" s="78"/>
      <c r="O60" s="79"/>
      <c r="P60" s="79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</row>
    <row r="61" spans="1:29" ht="12.75" customHeight="1">
      <c r="A61" s="73"/>
      <c r="B61" s="74"/>
      <c r="C61" s="73"/>
      <c r="D61" s="75"/>
      <c r="E61" s="76"/>
      <c r="F61" s="74"/>
      <c r="G61" s="75"/>
      <c r="H61" s="73"/>
      <c r="I61" s="77"/>
      <c r="J61" s="78"/>
      <c r="K61" s="77"/>
      <c r="L61" s="77"/>
      <c r="M61" s="78"/>
      <c r="N61" s="78"/>
      <c r="O61" s="79"/>
      <c r="P61" s="79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</row>
    <row r="62" spans="1:29" ht="12.75" customHeight="1">
      <c r="A62" s="73"/>
      <c r="B62" s="74"/>
      <c r="C62" s="73"/>
      <c r="D62" s="75"/>
      <c r="E62" s="76"/>
      <c r="F62" s="74"/>
      <c r="G62" s="75"/>
      <c r="H62" s="73"/>
      <c r="I62" s="77"/>
      <c r="J62" s="78"/>
      <c r="K62" s="77"/>
      <c r="L62" s="77"/>
      <c r="M62" s="78"/>
      <c r="N62" s="78"/>
      <c r="O62" s="79"/>
      <c r="P62" s="79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 ht="12.75" customHeight="1">
      <c r="A63" s="73"/>
      <c r="B63" s="74"/>
      <c r="C63" s="73"/>
      <c r="D63" s="75"/>
      <c r="E63" s="76"/>
      <c r="F63" s="74"/>
      <c r="G63" s="75"/>
      <c r="H63" s="73"/>
      <c r="I63" s="77"/>
      <c r="J63" s="78"/>
      <c r="K63" s="77"/>
      <c r="L63" s="77"/>
      <c r="M63" s="78"/>
      <c r="N63" s="78"/>
      <c r="O63" s="79"/>
      <c r="P63" s="79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</row>
    <row r="64" spans="1:29" ht="12.75" customHeight="1">
      <c r="A64" s="73"/>
      <c r="B64" s="74"/>
      <c r="C64" s="73"/>
      <c r="D64" s="75"/>
      <c r="E64" s="76"/>
      <c r="F64" s="74"/>
      <c r="G64" s="75"/>
      <c r="H64" s="73"/>
      <c r="I64" s="77"/>
      <c r="J64" s="78"/>
      <c r="K64" s="77"/>
      <c r="L64" s="77"/>
      <c r="M64" s="78"/>
      <c r="N64" s="78"/>
      <c r="O64" s="79"/>
      <c r="P64" s="79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</row>
    <row r="65" spans="1:29" ht="12.75" customHeight="1">
      <c r="A65" s="73"/>
      <c r="B65" s="74"/>
      <c r="C65" s="73"/>
      <c r="D65" s="75"/>
      <c r="E65" s="76"/>
      <c r="F65" s="74"/>
      <c r="G65" s="75"/>
      <c r="H65" s="73"/>
      <c r="I65" s="77"/>
      <c r="J65" s="78"/>
      <c r="K65" s="77"/>
      <c r="L65" s="77"/>
      <c r="M65" s="78"/>
      <c r="N65" s="78"/>
      <c r="O65" s="79"/>
      <c r="P65" s="79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</row>
    <row r="66" spans="1:29" ht="12.75" customHeight="1">
      <c r="A66" s="73"/>
      <c r="B66" s="74"/>
      <c r="C66" s="73"/>
      <c r="D66" s="75"/>
      <c r="E66" s="76"/>
      <c r="F66" s="74"/>
      <c r="G66" s="75"/>
      <c r="H66" s="73"/>
      <c r="I66" s="77"/>
      <c r="J66" s="78"/>
      <c r="K66" s="77"/>
      <c r="L66" s="77"/>
      <c r="M66" s="78"/>
      <c r="N66" s="78"/>
      <c r="O66" s="79"/>
      <c r="P66" s="79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</row>
    <row r="67" spans="1:29" ht="12.75" customHeight="1">
      <c r="A67" s="73"/>
      <c r="B67" s="74"/>
      <c r="C67" s="73"/>
      <c r="D67" s="75"/>
      <c r="E67" s="76"/>
      <c r="F67" s="74"/>
      <c r="G67" s="75"/>
      <c r="H67" s="73"/>
      <c r="I67" s="77"/>
      <c r="J67" s="78"/>
      <c r="K67" s="77"/>
      <c r="L67" s="77"/>
      <c r="M67" s="78"/>
      <c r="N67" s="78"/>
      <c r="O67" s="79"/>
      <c r="P67" s="79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</row>
    <row r="68" spans="1:29" ht="12.75" customHeight="1">
      <c r="A68" s="73"/>
      <c r="B68" s="74"/>
      <c r="C68" s="73"/>
      <c r="D68" s="75"/>
      <c r="E68" s="76"/>
      <c r="F68" s="74"/>
      <c r="G68" s="75"/>
      <c r="H68" s="73"/>
      <c r="I68" s="77"/>
      <c r="J68" s="78"/>
      <c r="K68" s="77"/>
      <c r="L68" s="77"/>
      <c r="M68" s="78"/>
      <c r="N68" s="78"/>
      <c r="O68" s="79"/>
      <c r="P68" s="79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</row>
    <row r="69" spans="1:29" ht="12.75" customHeight="1">
      <c r="A69" s="73"/>
      <c r="B69" s="74"/>
      <c r="C69" s="73"/>
      <c r="D69" s="75"/>
      <c r="E69" s="76"/>
      <c r="F69" s="74"/>
      <c r="G69" s="75"/>
      <c r="H69" s="73"/>
      <c r="I69" s="77"/>
      <c r="J69" s="78"/>
      <c r="K69" s="77"/>
      <c r="L69" s="77"/>
      <c r="M69" s="78"/>
      <c r="N69" s="78"/>
      <c r="O69" s="79"/>
      <c r="P69" s="79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ht="12.75" customHeight="1">
      <c r="A70" s="73"/>
      <c r="B70" s="74"/>
      <c r="C70" s="73"/>
      <c r="D70" s="75"/>
      <c r="E70" s="76"/>
      <c r="F70" s="74"/>
      <c r="G70" s="75"/>
      <c r="H70" s="73"/>
      <c r="I70" s="77"/>
      <c r="J70" s="78"/>
      <c r="K70" s="77"/>
      <c r="L70" s="77"/>
      <c r="M70" s="78"/>
      <c r="N70" s="78"/>
      <c r="O70" s="79"/>
      <c r="P70" s="79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</row>
    <row r="71" spans="1:29" ht="12.75" customHeight="1">
      <c r="A71" s="73"/>
      <c r="B71" s="74"/>
      <c r="C71" s="73"/>
      <c r="D71" s="75"/>
      <c r="E71" s="76"/>
      <c r="F71" s="74"/>
      <c r="G71" s="75"/>
      <c r="H71" s="73"/>
      <c r="I71" s="77"/>
      <c r="J71" s="78"/>
      <c r="K71" s="77"/>
      <c r="L71" s="77"/>
      <c r="M71" s="78"/>
      <c r="N71" s="78"/>
      <c r="O71" s="79"/>
      <c r="P71" s="79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ht="12.75" customHeight="1">
      <c r="A72" s="73"/>
      <c r="B72" s="74"/>
      <c r="C72" s="73"/>
      <c r="D72" s="75"/>
      <c r="E72" s="76"/>
      <c r="F72" s="74"/>
      <c r="G72" s="75"/>
      <c r="H72" s="73"/>
      <c r="I72" s="77"/>
      <c r="J72" s="78"/>
      <c r="K72" s="77"/>
      <c r="L72" s="77"/>
      <c r="M72" s="78"/>
      <c r="N72" s="78"/>
      <c r="O72" s="79"/>
      <c r="P72" s="79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</row>
    <row r="73" spans="1:29" ht="12.75" customHeight="1">
      <c r="A73" s="73"/>
      <c r="B73" s="74"/>
      <c r="C73" s="73"/>
      <c r="D73" s="75"/>
      <c r="E73" s="76"/>
      <c r="F73" s="74"/>
      <c r="G73" s="75"/>
      <c r="H73" s="73"/>
      <c r="I73" s="77"/>
      <c r="J73" s="78"/>
      <c r="K73" s="77"/>
      <c r="L73" s="77"/>
      <c r="M73" s="78"/>
      <c r="N73" s="78"/>
      <c r="O73" s="79"/>
      <c r="P73" s="79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29" ht="12.75" customHeight="1">
      <c r="A74" s="73"/>
      <c r="B74" s="74"/>
      <c r="C74" s="73"/>
      <c r="D74" s="75"/>
      <c r="E74" s="76"/>
      <c r="F74" s="74"/>
      <c r="G74" s="75"/>
      <c r="H74" s="73"/>
      <c r="I74" s="77"/>
      <c r="J74" s="78"/>
      <c r="K74" s="77"/>
      <c r="L74" s="77"/>
      <c r="M74" s="78"/>
      <c r="N74" s="78"/>
      <c r="O74" s="79"/>
      <c r="P74" s="79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5" spans="1:29" ht="12.75" customHeight="1">
      <c r="A75" s="73"/>
      <c r="B75" s="74"/>
      <c r="C75" s="73"/>
      <c r="D75" s="75"/>
      <c r="E75" s="76"/>
      <c r="F75" s="74"/>
      <c r="G75" s="75"/>
      <c r="H75" s="73"/>
      <c r="I75" s="77"/>
      <c r="J75" s="78"/>
      <c r="K75" s="77"/>
      <c r="L75" s="77"/>
      <c r="M75" s="78"/>
      <c r="N75" s="78"/>
      <c r="O75" s="79"/>
      <c r="P75" s="79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  <row r="76" spans="1:29" ht="12.75" customHeight="1">
      <c r="A76" s="73"/>
      <c r="B76" s="74"/>
      <c r="C76" s="73"/>
      <c r="D76" s="75"/>
      <c r="E76" s="76"/>
      <c r="F76" s="74"/>
      <c r="G76" s="75"/>
      <c r="H76" s="73"/>
      <c r="I76" s="77"/>
      <c r="J76" s="78"/>
      <c r="K76" s="77"/>
      <c r="L76" s="77"/>
      <c r="M76" s="78"/>
      <c r="N76" s="78"/>
      <c r="O76" s="79"/>
      <c r="P76" s="79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</row>
    <row r="77" spans="1:29" ht="12.75" customHeight="1">
      <c r="A77" s="73"/>
      <c r="B77" s="74"/>
      <c r="C77" s="73"/>
      <c r="D77" s="75"/>
      <c r="E77" s="76"/>
      <c r="F77" s="74"/>
      <c r="G77" s="75"/>
      <c r="H77" s="73"/>
      <c r="I77" s="77"/>
      <c r="J77" s="78"/>
      <c r="K77" s="77"/>
      <c r="L77" s="77"/>
      <c r="M77" s="78"/>
      <c r="N77" s="78"/>
      <c r="O77" s="79"/>
      <c r="P77" s="79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</row>
    <row r="78" spans="1:29" ht="12.75" customHeight="1">
      <c r="A78" s="73"/>
      <c r="B78" s="74"/>
      <c r="C78" s="73"/>
      <c r="D78" s="75"/>
      <c r="E78" s="76"/>
      <c r="F78" s="74"/>
      <c r="G78" s="75"/>
      <c r="H78" s="73"/>
      <c r="I78" s="77"/>
      <c r="J78" s="78"/>
      <c r="K78" s="77"/>
      <c r="L78" s="77"/>
      <c r="M78" s="78"/>
      <c r="N78" s="78"/>
      <c r="O78" s="79"/>
      <c r="P78" s="79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79" spans="1:29" ht="12.75" customHeight="1">
      <c r="A79" s="73"/>
      <c r="B79" s="74"/>
      <c r="C79" s="73"/>
      <c r="D79" s="75"/>
      <c r="E79" s="76"/>
      <c r="F79" s="74"/>
      <c r="G79" s="75"/>
      <c r="H79" s="73"/>
      <c r="I79" s="77"/>
      <c r="J79" s="78"/>
      <c r="K79" s="77"/>
      <c r="L79" s="77"/>
      <c r="M79" s="78"/>
      <c r="N79" s="78"/>
      <c r="O79" s="79"/>
      <c r="P79" s="79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</row>
    <row r="80" spans="1:29" ht="12.75" customHeight="1">
      <c r="A80" s="73"/>
      <c r="B80" s="74"/>
      <c r="C80" s="73"/>
      <c r="D80" s="75"/>
      <c r="E80" s="76"/>
      <c r="F80" s="74"/>
      <c r="G80" s="75"/>
      <c r="H80" s="73"/>
      <c r="I80" s="77"/>
      <c r="J80" s="78"/>
      <c r="K80" s="77"/>
      <c r="L80" s="77"/>
      <c r="M80" s="78"/>
      <c r="N80" s="78"/>
      <c r="O80" s="79"/>
      <c r="P80" s="79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</row>
    <row r="81" spans="1:29" ht="12.75" customHeight="1">
      <c r="A81" s="73"/>
      <c r="B81" s="74"/>
      <c r="C81" s="73"/>
      <c r="D81" s="75"/>
      <c r="E81" s="76"/>
      <c r="F81" s="74"/>
      <c r="G81" s="75"/>
      <c r="H81" s="73"/>
      <c r="I81" s="77"/>
      <c r="J81" s="78"/>
      <c r="K81" s="77"/>
      <c r="L81" s="77"/>
      <c r="M81" s="78"/>
      <c r="N81" s="78"/>
      <c r="O81" s="79"/>
      <c r="P81" s="79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</row>
    <row r="82" spans="1:29" ht="12.75" customHeight="1">
      <c r="A82" s="73"/>
      <c r="B82" s="74"/>
      <c r="C82" s="73"/>
      <c r="D82" s="75"/>
      <c r="E82" s="76"/>
      <c r="F82" s="74"/>
      <c r="G82" s="75"/>
      <c r="H82" s="73"/>
      <c r="I82" s="77"/>
      <c r="J82" s="78"/>
      <c r="K82" s="77"/>
      <c r="L82" s="77"/>
      <c r="M82" s="78"/>
      <c r="N82" s="78"/>
      <c r="O82" s="79"/>
      <c r="P82" s="79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</row>
    <row r="83" spans="1:29" ht="12.75" customHeight="1">
      <c r="A83" s="73"/>
      <c r="B83" s="74"/>
      <c r="C83" s="73"/>
      <c r="D83" s="75"/>
      <c r="E83" s="76"/>
      <c r="F83" s="74"/>
      <c r="G83" s="75"/>
      <c r="H83" s="73"/>
      <c r="I83" s="77"/>
      <c r="J83" s="78"/>
      <c r="K83" s="77"/>
      <c r="L83" s="77"/>
      <c r="M83" s="78"/>
      <c r="N83" s="78"/>
      <c r="O83" s="79"/>
      <c r="P83" s="79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</row>
    <row r="84" spans="1:29" ht="12.75" customHeight="1">
      <c r="A84" s="73"/>
      <c r="B84" s="74"/>
      <c r="C84" s="73"/>
      <c r="D84" s="75"/>
      <c r="E84" s="76"/>
      <c r="F84" s="74"/>
      <c r="G84" s="75"/>
      <c r="H84" s="73"/>
      <c r="I84" s="77"/>
      <c r="J84" s="78"/>
      <c r="K84" s="77"/>
      <c r="L84" s="77"/>
      <c r="M84" s="78"/>
      <c r="N84" s="78"/>
      <c r="O84" s="79"/>
      <c r="P84" s="79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</row>
    <row r="85" spans="1:29" ht="12.75" customHeight="1">
      <c r="A85" s="73"/>
      <c r="B85" s="74"/>
      <c r="C85" s="73"/>
      <c r="D85" s="75"/>
      <c r="E85" s="76"/>
      <c r="F85" s="74"/>
      <c r="G85" s="75"/>
      <c r="H85" s="73"/>
      <c r="I85" s="77"/>
      <c r="J85" s="78"/>
      <c r="K85" s="77"/>
      <c r="L85" s="77"/>
      <c r="M85" s="78"/>
      <c r="N85" s="78"/>
      <c r="O85" s="79"/>
      <c r="P85" s="79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</row>
    <row r="86" spans="1:29" ht="12.75" customHeight="1">
      <c r="A86" s="73"/>
      <c r="B86" s="74"/>
      <c r="C86" s="73"/>
      <c r="D86" s="75"/>
      <c r="E86" s="76"/>
      <c r="F86" s="74"/>
      <c r="G86" s="75"/>
      <c r="H86" s="73"/>
      <c r="I86" s="77"/>
      <c r="J86" s="78"/>
      <c r="K86" s="77"/>
      <c r="L86" s="77"/>
      <c r="M86" s="78"/>
      <c r="N86" s="78"/>
      <c r="O86" s="79"/>
      <c r="P86" s="79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</row>
    <row r="87" spans="1:29" ht="12.75" customHeight="1">
      <c r="A87" s="73"/>
      <c r="B87" s="74"/>
      <c r="C87" s="73"/>
      <c r="D87" s="75"/>
      <c r="E87" s="76"/>
      <c r="F87" s="74"/>
      <c r="G87" s="75"/>
      <c r="H87" s="73"/>
      <c r="I87" s="77"/>
      <c r="J87" s="78"/>
      <c r="K87" s="77"/>
      <c r="L87" s="77"/>
      <c r="M87" s="78"/>
      <c r="N87" s="78"/>
      <c r="O87" s="79"/>
      <c r="P87" s="79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</row>
    <row r="88" spans="1:29" ht="12.75" customHeight="1">
      <c r="A88" s="73"/>
      <c r="B88" s="74"/>
      <c r="C88" s="73"/>
      <c r="D88" s="75"/>
      <c r="E88" s="76"/>
      <c r="F88" s="74"/>
      <c r="G88" s="75"/>
      <c r="H88" s="73"/>
      <c r="I88" s="77"/>
      <c r="J88" s="78"/>
      <c r="K88" s="77"/>
      <c r="L88" s="77"/>
      <c r="M88" s="78"/>
      <c r="N88" s="78"/>
      <c r="O88" s="79"/>
      <c r="P88" s="79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</row>
    <row r="89" spans="1:29" ht="12.75" customHeight="1">
      <c r="A89" s="73"/>
      <c r="B89" s="74"/>
      <c r="C89" s="73"/>
      <c r="D89" s="75"/>
      <c r="E89" s="76"/>
      <c r="F89" s="74"/>
      <c r="G89" s="75"/>
      <c r="H89" s="73"/>
      <c r="I89" s="77"/>
      <c r="J89" s="78"/>
      <c r="K89" s="77"/>
      <c r="L89" s="77"/>
      <c r="M89" s="78"/>
      <c r="N89" s="78"/>
      <c r="O89" s="79"/>
      <c r="P89" s="79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</row>
    <row r="90" spans="1:29" ht="12.75" customHeight="1">
      <c r="A90" s="73"/>
      <c r="B90" s="74"/>
      <c r="C90" s="73"/>
      <c r="D90" s="75"/>
      <c r="E90" s="76"/>
      <c r="F90" s="74"/>
      <c r="G90" s="75"/>
      <c r="H90" s="73"/>
      <c r="I90" s="77"/>
      <c r="J90" s="78"/>
      <c r="K90" s="77"/>
      <c r="L90" s="77"/>
      <c r="M90" s="78"/>
      <c r="N90" s="78"/>
      <c r="O90" s="79"/>
      <c r="P90" s="79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</row>
    <row r="91" spans="1:29" ht="12.75" customHeight="1">
      <c r="A91" s="73"/>
      <c r="B91" s="74"/>
      <c r="C91" s="73"/>
      <c r="D91" s="75"/>
      <c r="E91" s="76"/>
      <c r="F91" s="74"/>
      <c r="G91" s="75"/>
      <c r="H91" s="73"/>
      <c r="I91" s="77"/>
      <c r="J91" s="78"/>
      <c r="K91" s="77"/>
      <c r="L91" s="77"/>
      <c r="M91" s="78"/>
      <c r="N91" s="78"/>
      <c r="O91" s="79"/>
      <c r="P91" s="79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</row>
    <row r="92" spans="1:29" ht="12.75" customHeight="1">
      <c r="A92" s="73"/>
      <c r="B92" s="74"/>
      <c r="C92" s="73"/>
      <c r="D92" s="75"/>
      <c r="E92" s="76"/>
      <c r="F92" s="74"/>
      <c r="G92" s="75"/>
      <c r="H92" s="73"/>
      <c r="I92" s="77"/>
      <c r="J92" s="78"/>
      <c r="K92" s="77"/>
      <c r="L92" s="77"/>
      <c r="M92" s="78"/>
      <c r="N92" s="78"/>
      <c r="O92" s="79"/>
      <c r="P92" s="79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</row>
    <row r="93" spans="1:29" ht="12.75" customHeight="1">
      <c r="A93" s="73"/>
      <c r="B93" s="74"/>
      <c r="C93" s="73"/>
      <c r="D93" s="75"/>
      <c r="E93" s="76"/>
      <c r="F93" s="74"/>
      <c r="G93" s="75"/>
      <c r="H93" s="73"/>
      <c r="I93" s="77"/>
      <c r="J93" s="78"/>
      <c r="K93" s="77"/>
      <c r="L93" s="77"/>
      <c r="M93" s="78"/>
      <c r="N93" s="78"/>
      <c r="O93" s="79"/>
      <c r="P93" s="79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</row>
    <row r="94" spans="1:29" ht="12.75" customHeight="1">
      <c r="A94" s="73"/>
      <c r="B94" s="74"/>
      <c r="C94" s="73"/>
      <c r="D94" s="75"/>
      <c r="E94" s="76"/>
      <c r="F94" s="74"/>
      <c r="G94" s="75"/>
      <c r="H94" s="73"/>
      <c r="I94" s="77"/>
      <c r="J94" s="78"/>
      <c r="K94" s="77"/>
      <c r="L94" s="77"/>
      <c r="M94" s="78"/>
      <c r="N94" s="78"/>
      <c r="O94" s="79"/>
      <c r="P94" s="79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</row>
    <row r="95" spans="1:29" ht="12.75" customHeight="1">
      <c r="A95" s="73"/>
      <c r="B95" s="74"/>
      <c r="C95" s="73"/>
      <c r="D95" s="75"/>
      <c r="E95" s="76"/>
      <c r="F95" s="74"/>
      <c r="G95" s="75"/>
      <c r="H95" s="73"/>
      <c r="I95" s="77"/>
      <c r="J95" s="78"/>
      <c r="K95" s="77"/>
      <c r="L95" s="77"/>
      <c r="M95" s="78"/>
      <c r="N95" s="78"/>
      <c r="O95" s="79"/>
      <c r="P95" s="79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</row>
    <row r="96" spans="1:29" ht="12.75" customHeight="1">
      <c r="A96" s="73"/>
      <c r="B96" s="74"/>
      <c r="C96" s="73"/>
      <c r="D96" s="75"/>
      <c r="E96" s="76"/>
      <c r="F96" s="74"/>
      <c r="G96" s="75"/>
      <c r="H96" s="73"/>
      <c r="I96" s="77"/>
      <c r="J96" s="78"/>
      <c r="K96" s="77"/>
      <c r="L96" s="77"/>
      <c r="M96" s="78"/>
      <c r="N96" s="78"/>
      <c r="O96" s="79"/>
      <c r="P96" s="79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</row>
    <row r="97" spans="1:29" ht="12.75" customHeight="1">
      <c r="A97" s="73"/>
      <c r="B97" s="74"/>
      <c r="C97" s="73"/>
      <c r="D97" s="75"/>
      <c r="E97" s="76"/>
      <c r="F97" s="74"/>
      <c r="G97" s="75"/>
      <c r="H97" s="73"/>
      <c r="I97" s="77"/>
      <c r="J97" s="78"/>
      <c r="K97" s="77"/>
      <c r="L97" s="77"/>
      <c r="M97" s="78"/>
      <c r="N97" s="78"/>
      <c r="O97" s="79"/>
      <c r="P97" s="79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</row>
    <row r="98" spans="1:29" ht="12.75" customHeight="1">
      <c r="A98" s="73"/>
      <c r="B98" s="74"/>
      <c r="C98" s="73"/>
      <c r="D98" s="75"/>
      <c r="E98" s="76"/>
      <c r="F98" s="74"/>
      <c r="G98" s="75"/>
      <c r="H98" s="73"/>
      <c r="I98" s="77"/>
      <c r="J98" s="78"/>
      <c r="K98" s="77"/>
      <c r="L98" s="77"/>
      <c r="M98" s="78"/>
      <c r="N98" s="78"/>
      <c r="O98" s="79"/>
      <c r="P98" s="79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</row>
    <row r="99" spans="1:29" ht="12.75" customHeight="1">
      <c r="A99" s="73"/>
      <c r="B99" s="74"/>
      <c r="C99" s="73"/>
      <c r="D99" s="75"/>
      <c r="E99" s="76"/>
      <c r="F99" s="74"/>
      <c r="G99" s="75"/>
      <c r="H99" s="73"/>
      <c r="I99" s="77"/>
      <c r="J99" s="78"/>
      <c r="K99" s="77"/>
      <c r="L99" s="77"/>
      <c r="M99" s="78"/>
      <c r="N99" s="78"/>
      <c r="O99" s="79"/>
      <c r="P99" s="79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</row>
    <row r="100" spans="1:29" ht="12.75" customHeight="1">
      <c r="A100" s="73"/>
      <c r="B100" s="74"/>
      <c r="C100" s="73"/>
      <c r="D100" s="75"/>
      <c r="E100" s="76"/>
      <c r="F100" s="74"/>
      <c r="G100" s="75"/>
      <c r="H100" s="73"/>
      <c r="I100" s="77"/>
      <c r="J100" s="78"/>
      <c r="K100" s="77"/>
      <c r="L100" s="77"/>
      <c r="M100" s="78"/>
      <c r="N100" s="78"/>
      <c r="O100" s="79"/>
      <c r="P100" s="79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</row>
    <row r="101" spans="1:29" ht="12.75" customHeight="1">
      <c r="A101" s="73"/>
      <c r="B101" s="74"/>
      <c r="C101" s="73"/>
      <c r="D101" s="75"/>
      <c r="E101" s="76"/>
      <c r="F101" s="74"/>
      <c r="G101" s="75"/>
      <c r="H101" s="73"/>
      <c r="I101" s="77"/>
      <c r="J101" s="78"/>
      <c r="K101" s="77"/>
      <c r="L101" s="77"/>
      <c r="M101" s="78"/>
      <c r="N101" s="78"/>
      <c r="O101" s="79"/>
      <c r="P101" s="79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</row>
    <row r="102" spans="1:29" ht="12.75" customHeight="1">
      <c r="A102" s="73"/>
      <c r="B102" s="74"/>
      <c r="C102" s="73"/>
      <c r="D102" s="75"/>
      <c r="E102" s="76"/>
      <c r="F102" s="74"/>
      <c r="G102" s="75"/>
      <c r="H102" s="73"/>
      <c r="I102" s="77"/>
      <c r="J102" s="78"/>
      <c r="K102" s="77"/>
      <c r="L102" s="77"/>
      <c r="M102" s="78"/>
      <c r="N102" s="78"/>
      <c r="O102" s="79"/>
      <c r="P102" s="79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</row>
    <row r="103" spans="1:29" ht="12.75" customHeight="1">
      <c r="A103" s="73"/>
      <c r="B103" s="74"/>
      <c r="C103" s="73"/>
      <c r="D103" s="75"/>
      <c r="E103" s="76"/>
      <c r="F103" s="74"/>
      <c r="G103" s="75"/>
      <c r="H103" s="73"/>
      <c r="I103" s="77"/>
      <c r="J103" s="78"/>
      <c r="K103" s="77"/>
      <c r="L103" s="77"/>
      <c r="M103" s="78"/>
      <c r="N103" s="78"/>
      <c r="O103" s="79"/>
      <c r="P103" s="79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</row>
    <row r="104" spans="1:29" ht="12.75" customHeight="1">
      <c r="A104" s="73"/>
      <c r="B104" s="74"/>
      <c r="C104" s="73"/>
      <c r="D104" s="75"/>
      <c r="E104" s="76"/>
      <c r="F104" s="74"/>
      <c r="G104" s="75"/>
      <c r="H104" s="73"/>
      <c r="I104" s="77"/>
      <c r="J104" s="78"/>
      <c r="K104" s="77"/>
      <c r="L104" s="77"/>
      <c r="M104" s="78"/>
      <c r="N104" s="78"/>
      <c r="O104" s="79"/>
      <c r="P104" s="79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</row>
    <row r="105" spans="1:29" ht="12.75" customHeight="1">
      <c r="A105" s="73"/>
      <c r="B105" s="74"/>
      <c r="C105" s="73"/>
      <c r="D105" s="75"/>
      <c r="E105" s="76"/>
      <c r="F105" s="74"/>
      <c r="G105" s="75"/>
      <c r="H105" s="73"/>
      <c r="I105" s="77"/>
      <c r="J105" s="78"/>
      <c r="K105" s="77"/>
      <c r="L105" s="77"/>
      <c r="M105" s="78"/>
      <c r="N105" s="78"/>
      <c r="O105" s="79"/>
      <c r="P105" s="79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</row>
    <row r="106" spans="1:29" ht="12.75" customHeight="1">
      <c r="A106" s="73"/>
      <c r="B106" s="74"/>
      <c r="C106" s="73"/>
      <c r="D106" s="75"/>
      <c r="E106" s="76"/>
      <c r="F106" s="74"/>
      <c r="G106" s="75"/>
      <c r="H106" s="73"/>
      <c r="I106" s="77"/>
      <c r="J106" s="78"/>
      <c r="K106" s="77"/>
      <c r="L106" s="77"/>
      <c r="M106" s="78"/>
      <c r="N106" s="78"/>
      <c r="O106" s="79"/>
      <c r="P106" s="79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</row>
    <row r="107" spans="1:29" ht="12.75" customHeight="1">
      <c r="A107" s="73"/>
      <c r="B107" s="74"/>
      <c r="C107" s="73"/>
      <c r="D107" s="75"/>
      <c r="E107" s="76"/>
      <c r="F107" s="74"/>
      <c r="G107" s="75"/>
      <c r="H107" s="73"/>
      <c r="I107" s="77"/>
      <c r="J107" s="78"/>
      <c r="K107" s="77"/>
      <c r="L107" s="77"/>
      <c r="M107" s="78"/>
      <c r="N107" s="78"/>
      <c r="O107" s="79"/>
      <c r="P107" s="79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</row>
    <row r="108" spans="1:29" ht="12.75" customHeight="1">
      <c r="A108" s="73"/>
      <c r="B108" s="74"/>
      <c r="C108" s="73"/>
      <c r="D108" s="75"/>
      <c r="E108" s="76"/>
      <c r="F108" s="74"/>
      <c r="G108" s="75"/>
      <c r="H108" s="73"/>
      <c r="I108" s="77"/>
      <c r="J108" s="78"/>
      <c r="K108" s="77"/>
      <c r="L108" s="77"/>
      <c r="M108" s="78"/>
      <c r="N108" s="78"/>
      <c r="O108" s="79"/>
      <c r="P108" s="79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</row>
    <row r="109" spans="1:29" ht="12.75" customHeight="1">
      <c r="A109" s="73"/>
      <c r="B109" s="74"/>
      <c r="C109" s="73"/>
      <c r="D109" s="75"/>
      <c r="E109" s="76"/>
      <c r="F109" s="74"/>
      <c r="G109" s="75"/>
      <c r="H109" s="73"/>
      <c r="I109" s="77"/>
      <c r="J109" s="78"/>
      <c r="K109" s="77"/>
      <c r="L109" s="77"/>
      <c r="M109" s="78"/>
      <c r="N109" s="78"/>
      <c r="O109" s="79"/>
      <c r="P109" s="79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</row>
    <row r="110" spans="1:29" ht="12.75" customHeight="1">
      <c r="A110" s="73"/>
      <c r="B110" s="74"/>
      <c r="C110" s="73"/>
      <c r="D110" s="75"/>
      <c r="E110" s="76"/>
      <c r="F110" s="74"/>
      <c r="G110" s="75"/>
      <c r="H110" s="73"/>
      <c r="I110" s="77"/>
      <c r="J110" s="78"/>
      <c r="K110" s="77"/>
      <c r="L110" s="77"/>
      <c r="M110" s="78"/>
      <c r="N110" s="78"/>
      <c r="O110" s="79"/>
      <c r="P110" s="79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</row>
    <row r="111" spans="1:29" ht="12.75" customHeight="1">
      <c r="A111" s="73"/>
      <c r="B111" s="74"/>
      <c r="C111" s="73"/>
      <c r="D111" s="75"/>
      <c r="E111" s="76"/>
      <c r="F111" s="74"/>
      <c r="G111" s="75"/>
      <c r="H111" s="73"/>
      <c r="I111" s="77"/>
      <c r="J111" s="78"/>
      <c r="K111" s="77"/>
      <c r="L111" s="77"/>
      <c r="M111" s="78"/>
      <c r="N111" s="78"/>
      <c r="O111" s="79"/>
      <c r="P111" s="79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</row>
    <row r="112" spans="1:29" ht="12.75" customHeight="1">
      <c r="A112" s="73"/>
      <c r="B112" s="74"/>
      <c r="C112" s="73"/>
      <c r="D112" s="75"/>
      <c r="E112" s="76"/>
      <c r="F112" s="74"/>
      <c r="G112" s="75"/>
      <c r="H112" s="73"/>
      <c r="I112" s="77"/>
      <c r="J112" s="78"/>
      <c r="K112" s="77"/>
      <c r="L112" s="77"/>
      <c r="M112" s="78"/>
      <c r="N112" s="78"/>
      <c r="O112" s="79"/>
      <c r="P112" s="79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</row>
    <row r="113" spans="1:29" ht="12.75" customHeight="1">
      <c r="A113" s="73"/>
      <c r="B113" s="74"/>
      <c r="C113" s="73"/>
      <c r="D113" s="75"/>
      <c r="E113" s="76"/>
      <c r="F113" s="74"/>
      <c r="G113" s="75"/>
      <c r="H113" s="73"/>
      <c r="I113" s="77"/>
      <c r="J113" s="78"/>
      <c r="K113" s="77"/>
      <c r="L113" s="77"/>
      <c r="M113" s="78"/>
      <c r="N113" s="78"/>
      <c r="O113" s="79"/>
      <c r="P113" s="79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</row>
    <row r="114" spans="1:29" ht="12.75" customHeight="1">
      <c r="A114" s="73"/>
      <c r="B114" s="74"/>
      <c r="C114" s="73"/>
      <c r="D114" s="75"/>
      <c r="E114" s="76"/>
      <c r="F114" s="74"/>
      <c r="G114" s="75"/>
      <c r="H114" s="73"/>
      <c r="I114" s="77"/>
      <c r="J114" s="78"/>
      <c r="K114" s="77"/>
      <c r="L114" s="77"/>
      <c r="M114" s="78"/>
      <c r="N114" s="78"/>
      <c r="O114" s="79"/>
      <c r="P114" s="79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</row>
    <row r="115" spans="1:29" ht="12.75" customHeight="1">
      <c r="A115" s="73"/>
      <c r="B115" s="74"/>
      <c r="C115" s="73"/>
      <c r="D115" s="75"/>
      <c r="E115" s="76"/>
      <c r="F115" s="74"/>
      <c r="G115" s="75"/>
      <c r="H115" s="73"/>
      <c r="I115" s="77"/>
      <c r="J115" s="78"/>
      <c r="K115" s="77"/>
      <c r="L115" s="77"/>
      <c r="M115" s="78"/>
      <c r="N115" s="78"/>
      <c r="O115" s="79"/>
      <c r="P115" s="79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</row>
    <row r="116" spans="1:29" ht="12.75" customHeight="1">
      <c r="A116" s="73"/>
      <c r="B116" s="74"/>
      <c r="C116" s="73"/>
      <c r="D116" s="75"/>
      <c r="E116" s="76"/>
      <c r="F116" s="74"/>
      <c r="G116" s="75"/>
      <c r="H116" s="73"/>
      <c r="I116" s="77"/>
      <c r="J116" s="78"/>
      <c r="K116" s="77"/>
      <c r="L116" s="77"/>
      <c r="M116" s="78"/>
      <c r="N116" s="78"/>
      <c r="O116" s="79"/>
      <c r="P116" s="79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</row>
    <row r="117" spans="1:29" ht="12.75" customHeight="1">
      <c r="A117" s="73"/>
      <c r="B117" s="74"/>
      <c r="C117" s="73"/>
      <c r="D117" s="75"/>
      <c r="E117" s="76"/>
      <c r="F117" s="74"/>
      <c r="G117" s="75"/>
      <c r="H117" s="73"/>
      <c r="I117" s="77"/>
      <c r="J117" s="78"/>
      <c r="K117" s="77"/>
      <c r="L117" s="77"/>
      <c r="M117" s="78"/>
      <c r="N117" s="78"/>
      <c r="O117" s="79"/>
      <c r="P117" s="79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</row>
    <row r="118" spans="1:29" ht="12.75" customHeight="1">
      <c r="A118" s="73"/>
      <c r="B118" s="74"/>
      <c r="C118" s="73"/>
      <c r="D118" s="75"/>
      <c r="E118" s="76"/>
      <c r="F118" s="74"/>
      <c r="G118" s="75"/>
      <c r="H118" s="73"/>
      <c r="I118" s="77"/>
      <c r="J118" s="78"/>
      <c r="K118" s="77"/>
      <c r="L118" s="77"/>
      <c r="M118" s="78"/>
      <c r="N118" s="78"/>
      <c r="O118" s="79"/>
      <c r="P118" s="79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</row>
    <row r="119" spans="1:29" ht="12.75" customHeight="1">
      <c r="A119" s="73"/>
      <c r="B119" s="74"/>
      <c r="C119" s="73"/>
      <c r="D119" s="75"/>
      <c r="E119" s="76"/>
      <c r="F119" s="74"/>
      <c r="G119" s="75"/>
      <c r="H119" s="73"/>
      <c r="I119" s="77"/>
      <c r="J119" s="78"/>
      <c r="K119" s="77"/>
      <c r="L119" s="77"/>
      <c r="M119" s="78"/>
      <c r="N119" s="78"/>
      <c r="O119" s="79"/>
      <c r="P119" s="79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</row>
    <row r="120" spans="1:29" ht="12.75" customHeight="1">
      <c r="A120" s="73"/>
      <c r="B120" s="74"/>
      <c r="C120" s="73"/>
      <c r="D120" s="75"/>
      <c r="E120" s="76"/>
      <c r="F120" s="74"/>
      <c r="G120" s="75"/>
      <c r="H120" s="73"/>
      <c r="I120" s="77"/>
      <c r="J120" s="78"/>
      <c r="K120" s="77"/>
      <c r="L120" s="77"/>
      <c r="M120" s="78"/>
      <c r="N120" s="78"/>
      <c r="O120" s="79"/>
      <c r="P120" s="79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</row>
    <row r="121" spans="1:29" ht="12.75" customHeight="1">
      <c r="A121" s="73"/>
      <c r="B121" s="74"/>
      <c r="C121" s="73"/>
      <c r="D121" s="75"/>
      <c r="E121" s="76"/>
      <c r="F121" s="74"/>
      <c r="G121" s="75"/>
      <c r="H121" s="73"/>
      <c r="I121" s="77"/>
      <c r="J121" s="78"/>
      <c r="K121" s="77"/>
      <c r="L121" s="77"/>
      <c r="M121" s="78"/>
      <c r="N121" s="78"/>
      <c r="O121" s="79"/>
      <c r="P121" s="79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</row>
    <row r="122" spans="1:29" ht="12.75" customHeight="1">
      <c r="A122" s="73"/>
      <c r="B122" s="74"/>
      <c r="C122" s="73"/>
      <c r="D122" s="75"/>
      <c r="E122" s="76"/>
      <c r="F122" s="74"/>
      <c r="G122" s="75"/>
      <c r="H122" s="73"/>
      <c r="I122" s="77"/>
      <c r="J122" s="78"/>
      <c r="K122" s="77"/>
      <c r="L122" s="77"/>
      <c r="M122" s="78"/>
      <c r="N122" s="78"/>
      <c r="O122" s="79"/>
      <c r="P122" s="79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</row>
    <row r="123" spans="1:29" ht="12.75" customHeight="1">
      <c r="A123" s="73"/>
      <c r="B123" s="74"/>
      <c r="C123" s="73"/>
      <c r="D123" s="75"/>
      <c r="E123" s="76"/>
      <c r="F123" s="74"/>
      <c r="G123" s="75"/>
      <c r="H123" s="73"/>
      <c r="I123" s="77"/>
      <c r="J123" s="78"/>
      <c r="K123" s="77"/>
      <c r="L123" s="77"/>
      <c r="M123" s="78"/>
      <c r="N123" s="78"/>
      <c r="O123" s="79"/>
      <c r="P123" s="79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</row>
    <row r="124" spans="1:29" ht="12.75" customHeight="1">
      <c r="A124" s="73"/>
      <c r="B124" s="74"/>
      <c r="C124" s="73"/>
      <c r="D124" s="75"/>
      <c r="E124" s="76"/>
      <c r="F124" s="74"/>
      <c r="G124" s="75"/>
      <c r="H124" s="73"/>
      <c r="I124" s="77"/>
      <c r="J124" s="78"/>
      <c r="K124" s="77"/>
      <c r="L124" s="77"/>
      <c r="M124" s="78"/>
      <c r="N124" s="78"/>
      <c r="O124" s="79"/>
      <c r="P124" s="79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</row>
    <row r="125" spans="1:29" ht="12.75" customHeight="1">
      <c r="A125" s="73"/>
      <c r="B125" s="74"/>
      <c r="C125" s="73"/>
      <c r="D125" s="75"/>
      <c r="E125" s="76"/>
      <c r="F125" s="74"/>
      <c r="G125" s="75"/>
      <c r="H125" s="73"/>
      <c r="I125" s="77"/>
      <c r="J125" s="78"/>
      <c r="K125" s="77"/>
      <c r="L125" s="77"/>
      <c r="M125" s="78"/>
      <c r="N125" s="78"/>
      <c r="O125" s="79"/>
      <c r="P125" s="79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</row>
    <row r="126" spans="1:29" ht="12.75" customHeight="1">
      <c r="A126" s="73"/>
      <c r="B126" s="74"/>
      <c r="C126" s="73"/>
      <c r="D126" s="75"/>
      <c r="E126" s="76"/>
      <c r="F126" s="74"/>
      <c r="G126" s="75"/>
      <c r="H126" s="73"/>
      <c r="I126" s="77"/>
      <c r="J126" s="78"/>
      <c r="K126" s="77"/>
      <c r="L126" s="77"/>
      <c r="M126" s="78"/>
      <c r="N126" s="78"/>
      <c r="O126" s="79"/>
      <c r="P126" s="79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</row>
    <row r="127" spans="1:29" ht="12.75" customHeight="1">
      <c r="A127" s="73"/>
      <c r="B127" s="74"/>
      <c r="C127" s="73"/>
      <c r="D127" s="75"/>
      <c r="E127" s="76"/>
      <c r="F127" s="74"/>
      <c r="G127" s="75"/>
      <c r="H127" s="73"/>
      <c r="I127" s="77"/>
      <c r="J127" s="78"/>
      <c r="K127" s="77"/>
      <c r="L127" s="77"/>
      <c r="M127" s="78"/>
      <c r="N127" s="78"/>
      <c r="O127" s="79"/>
      <c r="P127" s="79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</row>
    <row r="128" spans="1:29" ht="12.75" customHeight="1">
      <c r="A128" s="73"/>
      <c r="B128" s="74"/>
      <c r="C128" s="73"/>
      <c r="D128" s="75"/>
      <c r="E128" s="76"/>
      <c r="F128" s="74"/>
      <c r="G128" s="75"/>
      <c r="H128" s="73"/>
      <c r="I128" s="77"/>
      <c r="J128" s="78"/>
      <c r="K128" s="77"/>
      <c r="L128" s="77"/>
      <c r="M128" s="78"/>
      <c r="N128" s="78"/>
      <c r="O128" s="79"/>
      <c r="P128" s="79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</row>
    <row r="129" spans="1:29" ht="12.75" customHeight="1">
      <c r="A129" s="73"/>
      <c r="B129" s="74"/>
      <c r="C129" s="73"/>
      <c r="D129" s="75"/>
      <c r="E129" s="76"/>
      <c r="F129" s="74"/>
      <c r="G129" s="75"/>
      <c r="H129" s="73"/>
      <c r="I129" s="77"/>
      <c r="J129" s="78"/>
      <c r="K129" s="77"/>
      <c r="L129" s="77"/>
      <c r="M129" s="78"/>
      <c r="N129" s="78"/>
      <c r="O129" s="79"/>
      <c r="P129" s="79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</row>
    <row r="130" spans="1:29" ht="12.75" customHeight="1">
      <c r="A130" s="73"/>
      <c r="B130" s="74"/>
      <c r="C130" s="73"/>
      <c r="D130" s="75"/>
      <c r="E130" s="76"/>
      <c r="F130" s="74"/>
      <c r="G130" s="75"/>
      <c r="H130" s="73"/>
      <c r="I130" s="77"/>
      <c r="J130" s="78"/>
      <c r="K130" s="77"/>
      <c r="L130" s="77"/>
      <c r="M130" s="78"/>
      <c r="N130" s="78"/>
      <c r="O130" s="79"/>
      <c r="P130" s="79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</row>
    <row r="131" spans="1:29" ht="12.75" customHeight="1">
      <c r="A131" s="73"/>
      <c r="B131" s="74"/>
      <c r="C131" s="73"/>
      <c r="D131" s="75"/>
      <c r="E131" s="76"/>
      <c r="F131" s="74"/>
      <c r="G131" s="75"/>
      <c r="H131" s="73"/>
      <c r="I131" s="77"/>
      <c r="J131" s="78"/>
      <c r="K131" s="77"/>
      <c r="L131" s="77"/>
      <c r="M131" s="78"/>
      <c r="N131" s="78"/>
      <c r="O131" s="79"/>
      <c r="P131" s="79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</row>
    <row r="132" spans="1:29" ht="12.75" customHeight="1">
      <c r="A132" s="73"/>
      <c r="B132" s="74"/>
      <c r="C132" s="73"/>
      <c r="D132" s="75"/>
      <c r="E132" s="76"/>
      <c r="F132" s="74"/>
      <c r="G132" s="75"/>
      <c r="H132" s="73"/>
      <c r="I132" s="77"/>
      <c r="J132" s="78"/>
      <c r="K132" s="77"/>
      <c r="L132" s="77"/>
      <c r="M132" s="78"/>
      <c r="N132" s="78"/>
      <c r="O132" s="79"/>
      <c r="P132" s="79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</row>
    <row r="133" spans="1:29" ht="12.75" customHeight="1">
      <c r="A133" s="73"/>
      <c r="B133" s="74"/>
      <c r="C133" s="73"/>
      <c r="D133" s="75"/>
      <c r="E133" s="76"/>
      <c r="F133" s="74"/>
      <c r="G133" s="75"/>
      <c r="H133" s="73"/>
      <c r="I133" s="77"/>
      <c r="J133" s="78"/>
      <c r="K133" s="77"/>
      <c r="L133" s="77"/>
      <c r="M133" s="78"/>
      <c r="N133" s="78"/>
      <c r="O133" s="79"/>
      <c r="P133" s="79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</row>
    <row r="134" spans="1:29" ht="12.75" customHeight="1">
      <c r="A134" s="73"/>
      <c r="B134" s="74"/>
      <c r="C134" s="73"/>
      <c r="D134" s="75"/>
      <c r="E134" s="76"/>
      <c r="F134" s="74"/>
      <c r="G134" s="75"/>
      <c r="H134" s="73"/>
      <c r="I134" s="77"/>
      <c r="J134" s="78"/>
      <c r="K134" s="77"/>
      <c r="L134" s="77"/>
      <c r="M134" s="78"/>
      <c r="N134" s="78"/>
      <c r="O134" s="79"/>
      <c r="P134" s="79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</row>
    <row r="135" spans="1:29" ht="12.75" customHeight="1">
      <c r="A135" s="73"/>
      <c r="B135" s="74"/>
      <c r="C135" s="73"/>
      <c r="D135" s="75"/>
      <c r="E135" s="76"/>
      <c r="F135" s="74"/>
      <c r="G135" s="75"/>
      <c r="H135" s="73"/>
      <c r="I135" s="77"/>
      <c r="J135" s="78"/>
      <c r="K135" s="77"/>
      <c r="L135" s="77"/>
      <c r="M135" s="78"/>
      <c r="N135" s="78"/>
      <c r="O135" s="79"/>
      <c r="P135" s="79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</row>
    <row r="136" spans="1:29" ht="12.75" customHeight="1">
      <c r="A136" s="73"/>
      <c r="B136" s="74"/>
      <c r="C136" s="73"/>
      <c r="D136" s="75"/>
      <c r="E136" s="76"/>
      <c r="F136" s="74"/>
      <c r="G136" s="75"/>
      <c r="H136" s="73"/>
      <c r="I136" s="77"/>
      <c r="J136" s="78"/>
      <c r="K136" s="77"/>
      <c r="L136" s="77"/>
      <c r="M136" s="78"/>
      <c r="N136" s="78"/>
      <c r="O136" s="79"/>
      <c r="P136" s="79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</row>
    <row r="137" spans="1:29" ht="12.75" customHeight="1">
      <c r="A137" s="73"/>
      <c r="B137" s="74"/>
      <c r="C137" s="73"/>
      <c r="D137" s="75"/>
      <c r="E137" s="76"/>
      <c r="F137" s="74"/>
      <c r="G137" s="75"/>
      <c r="H137" s="73"/>
      <c r="I137" s="77"/>
      <c r="J137" s="78"/>
      <c r="K137" s="77"/>
      <c r="L137" s="77"/>
      <c r="M137" s="78"/>
      <c r="N137" s="78"/>
      <c r="O137" s="79"/>
      <c r="P137" s="79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</row>
    <row r="138" spans="1:29" ht="12.75" customHeight="1">
      <c r="A138" s="73"/>
      <c r="B138" s="74"/>
      <c r="C138" s="73"/>
      <c r="D138" s="75"/>
      <c r="E138" s="76"/>
      <c r="F138" s="74"/>
      <c r="G138" s="75"/>
      <c r="H138" s="73"/>
      <c r="I138" s="77"/>
      <c r="J138" s="78"/>
      <c r="K138" s="77"/>
      <c r="L138" s="77"/>
      <c r="M138" s="78"/>
      <c r="N138" s="78"/>
      <c r="O138" s="79"/>
      <c r="P138" s="79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</row>
    <row r="139" spans="1:29" ht="12.75" customHeight="1">
      <c r="A139" s="73"/>
      <c r="B139" s="74"/>
      <c r="C139" s="73"/>
      <c r="D139" s="75"/>
      <c r="E139" s="76"/>
      <c r="F139" s="74"/>
      <c r="G139" s="75"/>
      <c r="H139" s="73"/>
      <c r="I139" s="77"/>
      <c r="J139" s="78"/>
      <c r="K139" s="77"/>
      <c r="L139" s="77"/>
      <c r="M139" s="78"/>
      <c r="N139" s="78"/>
      <c r="O139" s="79"/>
      <c r="P139" s="79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</row>
    <row r="140" spans="1:29" ht="12.75" customHeight="1">
      <c r="A140" s="73"/>
      <c r="B140" s="74"/>
      <c r="C140" s="73"/>
      <c r="D140" s="75"/>
      <c r="E140" s="76"/>
      <c r="F140" s="74"/>
      <c r="G140" s="75"/>
      <c r="H140" s="73"/>
      <c r="I140" s="77"/>
      <c r="J140" s="78"/>
      <c r="K140" s="77"/>
      <c r="L140" s="77"/>
      <c r="M140" s="78"/>
      <c r="N140" s="78"/>
      <c r="O140" s="79"/>
      <c r="P140" s="79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</row>
    <row r="141" spans="1:29" ht="12.75" customHeight="1">
      <c r="A141" s="73"/>
      <c r="B141" s="74"/>
      <c r="C141" s="73"/>
      <c r="D141" s="75"/>
      <c r="E141" s="76"/>
      <c r="F141" s="74"/>
      <c r="G141" s="75"/>
      <c r="H141" s="73"/>
      <c r="I141" s="77"/>
      <c r="J141" s="78"/>
      <c r="K141" s="77"/>
      <c r="L141" s="77"/>
      <c r="M141" s="78"/>
      <c r="N141" s="78"/>
      <c r="O141" s="79"/>
      <c r="P141" s="79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</row>
    <row r="142" spans="1:29" ht="12.75" customHeight="1">
      <c r="A142" s="73"/>
      <c r="B142" s="74"/>
      <c r="C142" s="73"/>
      <c r="D142" s="75"/>
      <c r="E142" s="76"/>
      <c r="F142" s="74"/>
      <c r="G142" s="75"/>
      <c r="H142" s="73"/>
      <c r="I142" s="77"/>
      <c r="J142" s="78"/>
      <c r="K142" s="77"/>
      <c r="L142" s="77"/>
      <c r="M142" s="78"/>
      <c r="N142" s="78"/>
      <c r="O142" s="79"/>
      <c r="P142" s="79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</row>
    <row r="143" spans="1:29" ht="12.75" customHeight="1">
      <c r="A143" s="73"/>
      <c r="B143" s="74"/>
      <c r="C143" s="73"/>
      <c r="D143" s="75"/>
      <c r="E143" s="76"/>
      <c r="F143" s="74"/>
      <c r="G143" s="75"/>
      <c r="H143" s="73"/>
      <c r="I143" s="77"/>
      <c r="J143" s="78"/>
      <c r="K143" s="77"/>
      <c r="L143" s="77"/>
      <c r="M143" s="78"/>
      <c r="N143" s="78"/>
      <c r="O143" s="79"/>
      <c r="P143" s="79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</row>
    <row r="144" spans="1:29" ht="12.75" customHeight="1">
      <c r="A144" s="73"/>
      <c r="B144" s="74"/>
      <c r="C144" s="73"/>
      <c r="D144" s="75"/>
      <c r="E144" s="76"/>
      <c r="F144" s="74"/>
      <c r="G144" s="75"/>
      <c r="H144" s="73"/>
      <c r="I144" s="77"/>
      <c r="J144" s="78"/>
      <c r="K144" s="77"/>
      <c r="L144" s="77"/>
      <c r="M144" s="78"/>
      <c r="N144" s="78"/>
      <c r="O144" s="79"/>
      <c r="P144" s="79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</row>
    <row r="145" spans="1:29" ht="12.75" customHeight="1">
      <c r="A145" s="73"/>
      <c r="B145" s="74"/>
      <c r="C145" s="73"/>
      <c r="D145" s="75"/>
      <c r="E145" s="76"/>
      <c r="F145" s="74"/>
      <c r="G145" s="75"/>
      <c r="H145" s="73"/>
      <c r="I145" s="77"/>
      <c r="J145" s="78"/>
      <c r="K145" s="77"/>
      <c r="L145" s="77"/>
      <c r="M145" s="78"/>
      <c r="N145" s="78"/>
      <c r="O145" s="79"/>
      <c r="P145" s="80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</row>
    <row r="146" spans="1:29" ht="12.75" customHeight="1">
      <c r="A146" s="73"/>
      <c r="B146" s="74"/>
      <c r="C146" s="73"/>
      <c r="D146" s="75"/>
      <c r="E146" s="76"/>
      <c r="F146" s="74"/>
      <c r="G146" s="75"/>
      <c r="H146" s="73"/>
      <c r="I146" s="77"/>
      <c r="J146" s="78"/>
      <c r="K146" s="77"/>
      <c r="L146" s="77"/>
      <c r="M146" s="78"/>
      <c r="N146" s="78"/>
      <c r="O146" s="79"/>
      <c r="P146" s="79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</row>
    <row r="147" spans="1:29" ht="12.75" customHeight="1">
      <c r="A147" s="73"/>
      <c r="B147" s="74"/>
      <c r="C147" s="73"/>
      <c r="D147" s="75"/>
      <c r="E147" s="76"/>
      <c r="F147" s="74"/>
      <c r="G147" s="75"/>
      <c r="H147" s="73"/>
      <c r="I147" s="77"/>
      <c r="J147" s="78"/>
      <c r="K147" s="77"/>
      <c r="L147" s="77"/>
      <c r="M147" s="78"/>
      <c r="N147" s="78"/>
      <c r="O147" s="79"/>
      <c r="P147" s="80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</row>
    <row r="148" spans="1:29" ht="12.75" customHeight="1">
      <c r="A148" s="73"/>
      <c r="B148" s="74"/>
      <c r="C148" s="73"/>
      <c r="D148" s="75"/>
      <c r="E148" s="76"/>
      <c r="F148" s="74"/>
      <c r="G148" s="75"/>
      <c r="H148" s="73"/>
      <c r="I148" s="77"/>
      <c r="J148" s="78"/>
      <c r="K148" s="77"/>
      <c r="L148" s="77"/>
      <c r="M148" s="78"/>
      <c r="N148" s="78"/>
      <c r="O148" s="79"/>
      <c r="P148" s="79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</row>
    <row r="149" spans="1:29" ht="12.75" customHeight="1">
      <c r="A149" s="73"/>
      <c r="B149" s="74"/>
      <c r="C149" s="73"/>
      <c r="D149" s="75"/>
      <c r="E149" s="76"/>
      <c r="F149" s="74"/>
      <c r="G149" s="75"/>
      <c r="H149" s="73"/>
      <c r="I149" s="77"/>
      <c r="J149" s="78"/>
      <c r="K149" s="77"/>
      <c r="L149" s="77"/>
      <c r="M149" s="78"/>
      <c r="N149" s="78"/>
      <c r="O149" s="79"/>
      <c r="P149" s="79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</row>
    <row r="150" spans="1:29" ht="12.75" customHeight="1">
      <c r="A150" s="73"/>
      <c r="B150" s="74"/>
      <c r="C150" s="73"/>
      <c r="D150" s="75"/>
      <c r="E150" s="76"/>
      <c r="F150" s="74"/>
      <c r="G150" s="75"/>
      <c r="H150" s="73"/>
      <c r="I150" s="77"/>
      <c r="J150" s="78"/>
      <c r="K150" s="77"/>
      <c r="L150" s="77"/>
      <c r="M150" s="78"/>
      <c r="N150" s="78"/>
      <c r="O150" s="79"/>
      <c r="P150" s="79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</row>
    <row r="151" spans="1:29" ht="12.75" customHeight="1">
      <c r="A151" s="73"/>
      <c r="B151" s="74"/>
      <c r="C151" s="73"/>
      <c r="D151" s="75"/>
      <c r="E151" s="76"/>
      <c r="F151" s="74"/>
      <c r="G151" s="75"/>
      <c r="H151" s="73"/>
      <c r="I151" s="77"/>
      <c r="J151" s="78"/>
      <c r="K151" s="77"/>
      <c r="L151" s="77"/>
      <c r="M151" s="78"/>
      <c r="N151" s="78"/>
      <c r="O151" s="79"/>
      <c r="P151" s="79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</row>
    <row r="152" spans="1:29" ht="12.75" customHeight="1">
      <c r="A152" s="73"/>
      <c r="B152" s="74"/>
      <c r="C152" s="73"/>
      <c r="D152" s="75"/>
      <c r="E152" s="76"/>
      <c r="F152" s="74"/>
      <c r="G152" s="75"/>
      <c r="H152" s="73"/>
      <c r="I152" s="77"/>
      <c r="J152" s="78"/>
      <c r="K152" s="77"/>
      <c r="L152" s="77"/>
      <c r="M152" s="78"/>
      <c r="N152" s="78"/>
      <c r="O152" s="79"/>
      <c r="P152" s="79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</row>
    <row r="153" spans="1:29" ht="12.75" customHeight="1">
      <c r="A153" s="73"/>
      <c r="B153" s="74"/>
      <c r="C153" s="73"/>
      <c r="D153" s="75"/>
      <c r="E153" s="76"/>
      <c r="F153" s="74"/>
      <c r="G153" s="75"/>
      <c r="H153" s="73"/>
      <c r="I153" s="77"/>
      <c r="J153" s="78"/>
      <c r="K153" s="77"/>
      <c r="L153" s="77"/>
      <c r="M153" s="78"/>
      <c r="N153" s="78"/>
      <c r="O153" s="79"/>
      <c r="P153" s="79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</row>
    <row r="154" spans="1:29" ht="12.75" customHeight="1">
      <c r="A154" s="73"/>
      <c r="B154" s="74"/>
      <c r="C154" s="73"/>
      <c r="D154" s="75"/>
      <c r="E154" s="76"/>
      <c r="F154" s="74"/>
      <c r="G154" s="75"/>
      <c r="H154" s="73"/>
      <c r="I154" s="77"/>
      <c r="J154" s="78"/>
      <c r="K154" s="77"/>
      <c r="L154" s="77"/>
      <c r="M154" s="78"/>
      <c r="N154" s="78"/>
      <c r="O154" s="79"/>
      <c r="P154" s="79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</row>
    <row r="155" spans="1:29" ht="12.75" customHeight="1">
      <c r="A155" s="73"/>
      <c r="B155" s="74"/>
      <c r="C155" s="73"/>
      <c r="D155" s="75"/>
      <c r="E155" s="76"/>
      <c r="F155" s="74"/>
      <c r="G155" s="75"/>
      <c r="H155" s="73"/>
      <c r="I155" s="77"/>
      <c r="J155" s="78"/>
      <c r="K155" s="77"/>
      <c r="L155" s="77"/>
      <c r="M155" s="78"/>
      <c r="N155" s="78"/>
      <c r="O155" s="79"/>
      <c r="P155" s="79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</row>
    <row r="156" spans="1:29" ht="12.75" customHeight="1">
      <c r="A156" s="73"/>
      <c r="B156" s="74"/>
      <c r="C156" s="73"/>
      <c r="D156" s="75"/>
      <c r="E156" s="76"/>
      <c r="F156" s="74"/>
      <c r="G156" s="75"/>
      <c r="H156" s="73"/>
      <c r="I156" s="77"/>
      <c r="J156" s="78"/>
      <c r="K156" s="77"/>
      <c r="L156" s="77"/>
      <c r="M156" s="78"/>
      <c r="N156" s="78"/>
      <c r="O156" s="79"/>
      <c r="P156" s="79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</row>
    <row r="157" spans="1:29" ht="12.75" customHeight="1">
      <c r="A157" s="73"/>
      <c r="B157" s="74"/>
      <c r="C157" s="73"/>
      <c r="D157" s="75"/>
      <c r="E157" s="76"/>
      <c r="F157" s="74"/>
      <c r="G157" s="75"/>
      <c r="H157" s="73"/>
      <c r="I157" s="77"/>
      <c r="J157" s="78"/>
      <c r="K157" s="77"/>
      <c r="L157" s="77"/>
      <c r="M157" s="78"/>
      <c r="N157" s="78"/>
      <c r="O157" s="79"/>
      <c r="P157" s="79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</row>
    <row r="158" spans="1:29" ht="12.75" customHeight="1">
      <c r="A158" s="73"/>
      <c r="B158" s="74"/>
      <c r="C158" s="73"/>
      <c r="D158" s="75"/>
      <c r="E158" s="76"/>
      <c r="F158" s="74"/>
      <c r="G158" s="75"/>
      <c r="H158" s="73"/>
      <c r="I158" s="77"/>
      <c r="J158" s="78"/>
      <c r="K158" s="77"/>
      <c r="L158" s="77"/>
      <c r="M158" s="78"/>
      <c r="N158" s="78"/>
      <c r="O158" s="79"/>
      <c r="P158" s="79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</row>
    <row r="159" spans="1:29" ht="12.75" customHeight="1">
      <c r="A159" s="73"/>
      <c r="B159" s="74"/>
      <c r="C159" s="73"/>
      <c r="D159" s="75"/>
      <c r="E159" s="76"/>
      <c r="F159" s="74"/>
      <c r="G159" s="75"/>
      <c r="H159" s="73"/>
      <c r="I159" s="77"/>
      <c r="J159" s="78"/>
      <c r="K159" s="77"/>
      <c r="L159" s="77"/>
      <c r="M159" s="78"/>
      <c r="N159" s="78"/>
      <c r="O159" s="79"/>
      <c r="P159" s="79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</row>
    <row r="160" spans="1:29" ht="12.75" customHeight="1">
      <c r="A160" s="73"/>
      <c r="B160" s="74"/>
      <c r="C160" s="73"/>
      <c r="D160" s="75"/>
      <c r="E160" s="76"/>
      <c r="F160" s="74"/>
      <c r="G160" s="75"/>
      <c r="H160" s="73"/>
      <c r="I160" s="77"/>
      <c r="J160" s="78"/>
      <c r="K160" s="77"/>
      <c r="L160" s="77"/>
      <c r="M160" s="78"/>
      <c r="N160" s="78"/>
      <c r="O160" s="79"/>
      <c r="P160" s="79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</row>
    <row r="161" spans="1:29" ht="12.75" customHeight="1">
      <c r="A161" s="73"/>
      <c r="B161" s="74"/>
      <c r="C161" s="73"/>
      <c r="D161" s="75"/>
      <c r="E161" s="76"/>
      <c r="F161" s="74"/>
      <c r="G161" s="75"/>
      <c r="H161" s="73"/>
      <c r="I161" s="77"/>
      <c r="J161" s="78"/>
      <c r="K161" s="77"/>
      <c r="L161" s="77"/>
      <c r="M161" s="78"/>
      <c r="N161" s="78"/>
      <c r="O161" s="79"/>
      <c r="P161" s="79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</row>
    <row r="162" spans="1:29" ht="12.75" customHeight="1">
      <c r="A162" s="73"/>
      <c r="B162" s="74"/>
      <c r="C162" s="73"/>
      <c r="D162" s="75"/>
      <c r="E162" s="76"/>
      <c r="F162" s="74"/>
      <c r="G162" s="75"/>
      <c r="H162" s="73"/>
      <c r="I162" s="77"/>
      <c r="J162" s="78"/>
      <c r="K162" s="77"/>
      <c r="L162" s="77"/>
      <c r="M162" s="78"/>
      <c r="N162" s="78"/>
      <c r="O162" s="79"/>
      <c r="P162" s="79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</row>
    <row r="163" spans="1:29" ht="12.75" customHeight="1">
      <c r="A163" s="73"/>
      <c r="B163" s="74"/>
      <c r="C163" s="73"/>
      <c r="D163" s="75"/>
      <c r="E163" s="76"/>
      <c r="F163" s="74"/>
      <c r="G163" s="75"/>
      <c r="H163" s="73"/>
      <c r="I163" s="77"/>
      <c r="J163" s="78"/>
      <c r="K163" s="77"/>
      <c r="L163" s="77"/>
      <c r="M163" s="78"/>
      <c r="N163" s="78"/>
      <c r="O163" s="79"/>
      <c r="P163" s="79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</row>
    <row r="164" spans="1:29" ht="12.75" customHeight="1">
      <c r="A164" s="73"/>
      <c r="B164" s="74"/>
      <c r="C164" s="73"/>
      <c r="D164" s="75"/>
      <c r="E164" s="76"/>
      <c r="F164" s="74"/>
      <c r="G164" s="75"/>
      <c r="H164" s="73"/>
      <c r="I164" s="77"/>
      <c r="J164" s="78"/>
      <c r="K164" s="77"/>
      <c r="L164" s="77"/>
      <c r="M164" s="78"/>
      <c r="N164" s="78"/>
      <c r="O164" s="79"/>
      <c r="P164" s="79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</row>
    <row r="165" spans="1:29" ht="12.75" customHeight="1">
      <c r="A165" s="73"/>
      <c r="B165" s="74"/>
      <c r="C165" s="73"/>
      <c r="D165" s="75"/>
      <c r="E165" s="76"/>
      <c r="F165" s="74"/>
      <c r="G165" s="75"/>
      <c r="H165" s="73"/>
      <c r="I165" s="77"/>
      <c r="J165" s="78"/>
      <c r="K165" s="77"/>
      <c r="L165" s="77"/>
      <c r="M165" s="78"/>
      <c r="N165" s="78"/>
      <c r="O165" s="79"/>
      <c r="P165" s="79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</row>
    <row r="166" spans="1:29" ht="12.75" customHeight="1">
      <c r="A166" s="73"/>
      <c r="B166" s="74"/>
      <c r="C166" s="73"/>
      <c r="D166" s="75"/>
      <c r="E166" s="76"/>
      <c r="F166" s="74"/>
      <c r="G166" s="75"/>
      <c r="H166" s="73"/>
      <c r="I166" s="77"/>
      <c r="J166" s="78"/>
      <c r="K166" s="77"/>
      <c r="L166" s="77"/>
      <c r="M166" s="78"/>
      <c r="N166" s="78"/>
      <c r="O166" s="79"/>
      <c r="P166" s="79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</row>
    <row r="167" spans="1:29" ht="12.75" customHeight="1">
      <c r="A167" s="73"/>
      <c r="B167" s="74"/>
      <c r="C167" s="73"/>
      <c r="D167" s="75"/>
      <c r="E167" s="76"/>
      <c r="F167" s="74"/>
      <c r="G167" s="75"/>
      <c r="H167" s="73"/>
      <c r="I167" s="77"/>
      <c r="J167" s="78"/>
      <c r="K167" s="77"/>
      <c r="L167" s="77"/>
      <c r="M167" s="78"/>
      <c r="N167" s="78"/>
      <c r="O167" s="79"/>
      <c r="P167" s="79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</row>
    <row r="168" spans="1:29" ht="12.75" customHeight="1">
      <c r="A168" s="73"/>
      <c r="B168" s="74"/>
      <c r="C168" s="73"/>
      <c r="D168" s="75"/>
      <c r="E168" s="76"/>
      <c r="F168" s="74"/>
      <c r="G168" s="75"/>
      <c r="H168" s="73"/>
      <c r="I168" s="77"/>
      <c r="J168" s="78"/>
      <c r="K168" s="77"/>
      <c r="L168" s="77"/>
      <c r="M168" s="78"/>
      <c r="N168" s="78"/>
      <c r="O168" s="79"/>
      <c r="P168" s="79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</row>
    <row r="169" spans="1:29" ht="12.75" customHeight="1">
      <c r="A169" s="73"/>
      <c r="B169" s="74"/>
      <c r="C169" s="73"/>
      <c r="D169" s="75"/>
      <c r="E169" s="76"/>
      <c r="F169" s="74"/>
      <c r="G169" s="75"/>
      <c r="H169" s="73"/>
      <c r="I169" s="77"/>
      <c r="J169" s="78"/>
      <c r="K169" s="77"/>
      <c r="L169" s="77"/>
      <c r="M169" s="78"/>
      <c r="N169" s="78"/>
      <c r="O169" s="79"/>
      <c r="P169" s="79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</row>
    <row r="170" spans="1:29" ht="12.75" customHeight="1">
      <c r="A170" s="73"/>
      <c r="B170" s="74"/>
      <c r="C170" s="73"/>
      <c r="D170" s="75"/>
      <c r="E170" s="76"/>
      <c r="F170" s="74"/>
      <c r="G170" s="75"/>
      <c r="H170" s="73"/>
      <c r="I170" s="77"/>
      <c r="J170" s="78"/>
      <c r="K170" s="77"/>
      <c r="L170" s="77"/>
      <c r="M170" s="78"/>
      <c r="N170" s="78"/>
      <c r="O170" s="79"/>
      <c r="P170" s="79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</row>
    <row r="171" spans="1:29" ht="12.75" customHeight="1">
      <c r="A171" s="73"/>
      <c r="B171" s="74"/>
      <c r="C171" s="73"/>
      <c r="D171" s="75"/>
      <c r="E171" s="76"/>
      <c r="F171" s="74"/>
      <c r="G171" s="75"/>
      <c r="H171" s="73"/>
      <c r="I171" s="77"/>
      <c r="J171" s="78"/>
      <c r="K171" s="77"/>
      <c r="L171" s="77"/>
      <c r="M171" s="78"/>
      <c r="N171" s="78"/>
      <c r="O171" s="79"/>
      <c r="P171" s="80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</row>
    <row r="172" spans="1:29" ht="12.75" customHeight="1">
      <c r="A172" s="73"/>
      <c r="B172" s="74"/>
      <c r="C172" s="73"/>
      <c r="D172" s="75"/>
      <c r="E172" s="76"/>
      <c r="F172" s="74"/>
      <c r="G172" s="75"/>
      <c r="H172" s="73"/>
      <c r="I172" s="77"/>
      <c r="J172" s="78"/>
      <c r="K172" s="77"/>
      <c r="L172" s="77"/>
      <c r="M172" s="78"/>
      <c r="N172" s="78"/>
      <c r="O172" s="79"/>
      <c r="P172" s="79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</row>
    <row r="173" spans="1:29" ht="12.75" customHeight="1">
      <c r="A173" s="73"/>
      <c r="B173" s="74"/>
      <c r="C173" s="73"/>
      <c r="D173" s="75"/>
      <c r="E173" s="76"/>
      <c r="F173" s="74"/>
      <c r="G173" s="75"/>
      <c r="H173" s="73"/>
      <c r="I173" s="77"/>
      <c r="J173" s="78"/>
      <c r="K173" s="77"/>
      <c r="L173" s="77"/>
      <c r="M173" s="78"/>
      <c r="N173" s="78"/>
      <c r="O173" s="79"/>
      <c r="P173" s="80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</row>
    <row r="174" spans="1:29" ht="12.75" customHeight="1">
      <c r="A174" s="73"/>
      <c r="B174" s="74"/>
      <c r="C174" s="73"/>
      <c r="D174" s="75"/>
      <c r="E174" s="76"/>
      <c r="F174" s="74"/>
      <c r="G174" s="75"/>
      <c r="H174" s="73"/>
      <c r="I174" s="77"/>
      <c r="J174" s="78"/>
      <c r="K174" s="77"/>
      <c r="L174" s="77"/>
      <c r="M174" s="78"/>
      <c r="N174" s="78"/>
      <c r="O174" s="79"/>
      <c r="P174" s="79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</row>
    <row r="175" spans="1:29" ht="12.75" customHeight="1">
      <c r="A175" s="73"/>
      <c r="B175" s="74"/>
      <c r="C175" s="73"/>
      <c r="D175" s="75"/>
      <c r="E175" s="76"/>
      <c r="F175" s="74"/>
      <c r="G175" s="75"/>
      <c r="H175" s="73"/>
      <c r="I175" s="77"/>
      <c r="J175" s="78"/>
      <c r="K175" s="77"/>
      <c r="L175" s="77"/>
      <c r="M175" s="78"/>
      <c r="N175" s="78"/>
      <c r="O175" s="79"/>
      <c r="P175" s="80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</row>
    <row r="176" spans="1:29" ht="12.75" customHeight="1">
      <c r="A176" s="73"/>
      <c r="B176" s="74"/>
      <c r="C176" s="73"/>
      <c r="D176" s="75"/>
      <c r="E176" s="76"/>
      <c r="F176" s="74"/>
      <c r="G176" s="75"/>
      <c r="H176" s="73"/>
      <c r="I176" s="77"/>
      <c r="J176" s="78"/>
      <c r="K176" s="77"/>
      <c r="L176" s="77"/>
      <c r="M176" s="78"/>
      <c r="N176" s="78"/>
      <c r="O176" s="79"/>
      <c r="P176" s="80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</row>
    <row r="177" spans="1:29" ht="12.75" customHeight="1">
      <c r="A177" s="73"/>
      <c r="B177" s="74"/>
      <c r="C177" s="73"/>
      <c r="D177" s="75"/>
      <c r="E177" s="76"/>
      <c r="F177" s="74"/>
      <c r="G177" s="75"/>
      <c r="H177" s="73"/>
      <c r="I177" s="77"/>
      <c r="J177" s="78"/>
      <c r="K177" s="77"/>
      <c r="L177" s="77"/>
      <c r="M177" s="78"/>
      <c r="N177" s="78"/>
      <c r="O177" s="79"/>
      <c r="P177" s="80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</row>
    <row r="178" spans="1:29" ht="12.75" customHeight="1">
      <c r="A178" s="73"/>
      <c r="B178" s="74"/>
      <c r="C178" s="73"/>
      <c r="D178" s="75"/>
      <c r="E178" s="76"/>
      <c r="F178" s="74"/>
      <c r="G178" s="75"/>
      <c r="H178" s="73"/>
      <c r="I178" s="77"/>
      <c r="J178" s="78"/>
      <c r="K178" s="77"/>
      <c r="L178" s="77"/>
      <c r="M178" s="78"/>
      <c r="N178" s="78"/>
      <c r="O178" s="79"/>
      <c r="P178" s="80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</row>
    <row r="179" spans="1:29" ht="12.75" customHeight="1">
      <c r="A179" s="73"/>
      <c r="B179" s="74"/>
      <c r="C179" s="73"/>
      <c r="D179" s="75"/>
      <c r="E179" s="76"/>
      <c r="F179" s="74"/>
      <c r="G179" s="75"/>
      <c r="H179" s="73"/>
      <c r="I179" s="77"/>
      <c r="J179" s="78"/>
      <c r="K179" s="77"/>
      <c r="L179" s="77"/>
      <c r="M179" s="78"/>
      <c r="N179" s="78"/>
      <c r="O179" s="79"/>
      <c r="P179" s="80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</row>
    <row r="180" spans="1:29" ht="12.75" customHeight="1">
      <c r="A180" s="73"/>
      <c r="B180" s="74"/>
      <c r="C180" s="73"/>
      <c r="D180" s="75"/>
      <c r="E180" s="76"/>
      <c r="F180" s="74"/>
      <c r="G180" s="75"/>
      <c r="H180" s="73"/>
      <c r="I180" s="77"/>
      <c r="J180" s="78"/>
      <c r="K180" s="77"/>
      <c r="L180" s="77"/>
      <c r="M180" s="78"/>
      <c r="N180" s="78"/>
      <c r="O180" s="79"/>
      <c r="P180" s="80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</row>
    <row r="181" spans="1:29" ht="12.75" customHeight="1">
      <c r="A181" s="73"/>
      <c r="B181" s="74"/>
      <c r="C181" s="73"/>
      <c r="D181" s="75"/>
      <c r="E181" s="76"/>
      <c r="F181" s="74"/>
      <c r="G181" s="75"/>
      <c r="H181" s="73"/>
      <c r="I181" s="77"/>
      <c r="J181" s="78"/>
      <c r="K181" s="77"/>
      <c r="L181" s="77"/>
      <c r="M181" s="78"/>
      <c r="N181" s="78"/>
      <c r="O181" s="79"/>
      <c r="P181" s="79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</row>
    <row r="182" spans="1:29" ht="12.75" customHeight="1">
      <c r="A182" s="73"/>
      <c r="B182" s="74"/>
      <c r="C182" s="73"/>
      <c r="D182" s="75"/>
      <c r="E182" s="76"/>
      <c r="F182" s="74"/>
      <c r="G182" s="75"/>
      <c r="H182" s="73"/>
      <c r="I182" s="77"/>
      <c r="J182" s="78"/>
      <c r="K182" s="77"/>
      <c r="L182" s="77"/>
      <c r="M182" s="78"/>
      <c r="N182" s="78"/>
      <c r="O182" s="79"/>
      <c r="P182" s="80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</row>
    <row r="183" spans="1:29" ht="12.75" customHeight="1">
      <c r="A183" s="73"/>
      <c r="B183" s="74"/>
      <c r="C183" s="73"/>
      <c r="D183" s="75"/>
      <c r="E183" s="76"/>
      <c r="F183" s="74"/>
      <c r="G183" s="75"/>
      <c r="H183" s="73"/>
      <c r="I183" s="77"/>
      <c r="J183" s="78"/>
      <c r="K183" s="77"/>
      <c r="L183" s="77"/>
      <c r="M183" s="78"/>
      <c r="N183" s="78"/>
      <c r="O183" s="79"/>
      <c r="P183" s="79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</row>
    <row r="184" spans="1:29" ht="12.75" customHeight="1">
      <c r="A184" s="73"/>
      <c r="B184" s="74"/>
      <c r="C184" s="73"/>
      <c r="D184" s="75"/>
      <c r="E184" s="76"/>
      <c r="F184" s="74"/>
      <c r="G184" s="75"/>
      <c r="H184" s="73"/>
      <c r="I184" s="77"/>
      <c r="J184" s="78"/>
      <c r="K184" s="77"/>
      <c r="L184" s="77"/>
      <c r="M184" s="78"/>
      <c r="N184" s="78"/>
      <c r="O184" s="79"/>
      <c r="P184" s="79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</row>
    <row r="185" spans="1:29" ht="12.75" customHeight="1">
      <c r="A185" s="73"/>
      <c r="B185" s="74"/>
      <c r="C185" s="73"/>
      <c r="D185" s="75"/>
      <c r="E185" s="76"/>
      <c r="F185" s="74"/>
      <c r="G185" s="75"/>
      <c r="H185" s="73"/>
      <c r="I185" s="77"/>
      <c r="J185" s="78"/>
      <c r="K185" s="77"/>
      <c r="L185" s="77"/>
      <c r="M185" s="78"/>
      <c r="N185" s="78"/>
      <c r="O185" s="79"/>
      <c r="P185" s="79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</row>
    <row r="186" spans="1:29" ht="12.75" customHeight="1">
      <c r="A186" s="73"/>
      <c r="B186" s="74"/>
      <c r="C186" s="73"/>
      <c r="D186" s="75"/>
      <c r="E186" s="76"/>
      <c r="F186" s="74"/>
      <c r="G186" s="75"/>
      <c r="H186" s="73"/>
      <c r="I186" s="77"/>
      <c r="J186" s="78"/>
      <c r="K186" s="77"/>
      <c r="L186" s="77"/>
      <c r="M186" s="78"/>
      <c r="N186" s="78"/>
      <c r="O186" s="79"/>
      <c r="P186" s="79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</row>
    <row r="187" spans="1:29" ht="12.75" customHeight="1">
      <c r="A187" s="73"/>
      <c r="B187" s="74"/>
      <c r="C187" s="73"/>
      <c r="D187" s="75"/>
      <c r="E187" s="76"/>
      <c r="F187" s="74"/>
      <c r="G187" s="75"/>
      <c r="H187" s="73"/>
      <c r="I187" s="77"/>
      <c r="J187" s="78"/>
      <c r="K187" s="77"/>
      <c r="L187" s="77"/>
      <c r="M187" s="78"/>
      <c r="N187" s="78"/>
      <c r="O187" s="79"/>
      <c r="P187" s="80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</row>
    <row r="188" spans="1:29" ht="12.75" customHeight="1">
      <c r="A188" s="73"/>
      <c r="B188" s="74"/>
      <c r="C188" s="73"/>
      <c r="D188" s="75"/>
      <c r="E188" s="76"/>
      <c r="F188" s="74"/>
      <c r="G188" s="75"/>
      <c r="H188" s="73"/>
      <c r="I188" s="77"/>
      <c r="J188" s="78"/>
      <c r="K188" s="77"/>
      <c r="L188" s="77"/>
      <c r="M188" s="78"/>
      <c r="N188" s="78"/>
      <c r="O188" s="79"/>
      <c r="P188" s="80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</row>
    <row r="189" spans="1:29">
      <c r="A189" s="73"/>
      <c r="B189" s="74"/>
      <c r="C189" s="73"/>
      <c r="D189" s="75"/>
      <c r="E189" s="76"/>
      <c r="F189" s="74"/>
      <c r="G189" s="75"/>
      <c r="H189" s="73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</row>
    <row r="190" spans="1:29">
      <c r="A190" s="73"/>
      <c r="B190" s="74"/>
      <c r="C190" s="73"/>
      <c r="D190" s="75"/>
      <c r="E190" s="76"/>
      <c r="F190" s="74"/>
      <c r="G190" s="75"/>
      <c r="H190" s="73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</row>
    <row r="191" spans="1:29">
      <c r="A191" s="73"/>
      <c r="B191" s="74"/>
      <c r="C191" s="73"/>
      <c r="D191" s="75"/>
      <c r="E191" s="76"/>
      <c r="F191" s="74"/>
      <c r="G191" s="75"/>
      <c r="H191" s="73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</row>
    <row r="192" spans="1:29">
      <c r="A192" s="73"/>
      <c r="B192" s="74"/>
      <c r="C192" s="73"/>
      <c r="D192" s="75"/>
      <c r="E192" s="76"/>
      <c r="F192" s="74"/>
      <c r="G192" s="75"/>
      <c r="H192" s="73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</row>
    <row r="193" spans="1:29">
      <c r="A193" s="73"/>
      <c r="B193" s="74"/>
      <c r="C193" s="73"/>
      <c r="D193" s="75"/>
      <c r="E193" s="76"/>
      <c r="F193" s="74"/>
      <c r="G193" s="75"/>
      <c r="H193" s="73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</row>
    <row r="194" spans="1:29">
      <c r="A194" s="73"/>
      <c r="B194" s="74"/>
      <c r="C194" s="73"/>
      <c r="D194" s="75"/>
      <c r="E194" s="76"/>
      <c r="F194" s="74"/>
      <c r="G194" s="75"/>
      <c r="H194" s="73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</row>
    <row r="195" spans="1:29">
      <c r="A195" s="73"/>
      <c r="B195" s="74"/>
      <c r="C195" s="73"/>
      <c r="D195" s="75"/>
      <c r="E195" s="76"/>
      <c r="F195" s="74"/>
      <c r="G195" s="75"/>
      <c r="H195" s="73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</row>
    <row r="196" spans="1:29">
      <c r="A196" s="73"/>
      <c r="B196" s="74"/>
      <c r="C196" s="73"/>
      <c r="D196" s="75"/>
      <c r="E196" s="76"/>
      <c r="F196" s="74"/>
      <c r="G196" s="75"/>
      <c r="H196" s="73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</row>
    <row r="197" spans="1:29">
      <c r="A197" s="73"/>
      <c r="B197" s="74"/>
      <c r="C197" s="73"/>
      <c r="D197" s="75"/>
      <c r="E197" s="76"/>
      <c r="F197" s="74"/>
      <c r="G197" s="75"/>
      <c r="H197" s="73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</row>
    <row r="198" spans="1:29">
      <c r="A198" s="73"/>
      <c r="B198" s="74"/>
      <c r="C198" s="73"/>
      <c r="D198" s="75"/>
      <c r="E198" s="76"/>
      <c r="F198" s="74"/>
      <c r="G198" s="75"/>
      <c r="H198" s="73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</row>
    <row r="199" spans="1:29">
      <c r="A199" s="73"/>
      <c r="B199" s="74"/>
      <c r="C199" s="73"/>
      <c r="D199" s="75"/>
      <c r="E199" s="76"/>
      <c r="F199" s="74"/>
      <c r="G199" s="75"/>
      <c r="H199" s="73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</row>
    <row r="200" spans="1:29">
      <c r="A200" s="73"/>
      <c r="B200" s="74"/>
      <c r="C200" s="73"/>
      <c r="D200" s="75"/>
      <c r="E200" s="76"/>
      <c r="F200" s="74"/>
      <c r="G200" s="75"/>
      <c r="H200" s="73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</row>
    <row r="201" spans="1:29">
      <c r="A201" s="73"/>
      <c r="B201" s="74"/>
      <c r="C201" s="73"/>
      <c r="D201" s="75"/>
      <c r="E201" s="76"/>
      <c r="F201" s="74"/>
      <c r="G201" s="75"/>
      <c r="H201" s="73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</row>
    <row r="202" spans="1:29">
      <c r="A202" s="73"/>
      <c r="B202" s="74"/>
      <c r="C202" s="73"/>
      <c r="D202" s="75"/>
      <c r="E202" s="76"/>
      <c r="F202" s="74"/>
      <c r="G202" s="75"/>
      <c r="H202" s="73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</row>
    <row r="203" spans="1:29">
      <c r="A203" s="73"/>
      <c r="B203" s="74"/>
      <c r="C203" s="73"/>
      <c r="D203" s="75"/>
      <c r="E203" s="76"/>
      <c r="F203" s="74"/>
      <c r="G203" s="75"/>
      <c r="H203" s="73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</row>
    <row r="204" spans="1:29">
      <c r="A204" s="73"/>
      <c r="B204" s="74"/>
      <c r="C204" s="73"/>
      <c r="D204" s="75"/>
      <c r="E204" s="76"/>
      <c r="F204" s="74"/>
      <c r="G204" s="75"/>
      <c r="H204" s="73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</row>
    <row r="205" spans="1:29">
      <c r="A205" s="73"/>
      <c r="B205" s="74"/>
      <c r="C205" s="73"/>
      <c r="D205" s="75"/>
      <c r="E205" s="76"/>
      <c r="F205" s="74"/>
      <c r="G205" s="75"/>
      <c r="H205" s="73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</row>
    <row r="206" spans="1:29">
      <c r="A206" s="73"/>
      <c r="B206" s="74"/>
      <c r="C206" s="73"/>
      <c r="D206" s="75"/>
      <c r="E206" s="76"/>
      <c r="F206" s="74"/>
      <c r="G206" s="75"/>
      <c r="H206" s="73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</row>
    <row r="207" spans="1:29">
      <c r="A207" s="73"/>
      <c r="B207" s="74"/>
      <c r="C207" s="73"/>
      <c r="D207" s="75"/>
      <c r="E207" s="76"/>
      <c r="F207" s="74"/>
      <c r="G207" s="75"/>
      <c r="H207" s="73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</row>
    <row r="208" spans="1:29">
      <c r="A208" s="73"/>
      <c r="B208" s="74"/>
      <c r="C208" s="73"/>
      <c r="D208" s="75"/>
      <c r="E208" s="76"/>
      <c r="F208" s="74"/>
      <c r="G208" s="75"/>
      <c r="H208" s="73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</row>
    <row r="209" spans="1:29">
      <c r="A209" s="73"/>
      <c r="B209" s="74"/>
      <c r="C209" s="73"/>
      <c r="D209" s="75"/>
      <c r="E209" s="76"/>
      <c r="F209" s="74"/>
      <c r="G209" s="75"/>
      <c r="H209" s="73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</row>
    <row r="210" spans="1:29">
      <c r="A210" s="73"/>
      <c r="B210" s="74"/>
      <c r="C210" s="73"/>
      <c r="D210" s="75"/>
      <c r="E210" s="76"/>
      <c r="F210" s="74"/>
      <c r="G210" s="75"/>
      <c r="H210" s="73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</row>
    <row r="211" spans="1:29">
      <c r="A211" s="73"/>
      <c r="B211" s="74"/>
      <c r="C211" s="73"/>
      <c r="D211" s="75"/>
      <c r="E211" s="76"/>
      <c r="F211" s="74"/>
      <c r="G211" s="75"/>
      <c r="H211" s="73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</row>
    <row r="212" spans="1:29">
      <c r="A212" s="73"/>
      <c r="B212" s="74"/>
      <c r="C212" s="73"/>
      <c r="D212" s="75"/>
      <c r="E212" s="76"/>
      <c r="F212" s="74"/>
      <c r="G212" s="75"/>
      <c r="H212" s="73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</row>
    <row r="213" spans="1:29">
      <c r="A213" s="73"/>
      <c r="B213" s="74"/>
      <c r="C213" s="73"/>
      <c r="D213" s="75"/>
      <c r="E213" s="76"/>
      <c r="F213" s="74"/>
      <c r="G213" s="75"/>
      <c r="H213" s="73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</row>
    <row r="214" spans="1:29">
      <c r="A214" s="73"/>
      <c r="B214" s="74"/>
      <c r="C214" s="73"/>
      <c r="D214" s="75"/>
      <c r="E214" s="76"/>
      <c r="F214" s="74"/>
      <c r="G214" s="75"/>
      <c r="H214" s="73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</row>
    <row r="215" spans="1:29">
      <c r="A215" s="73"/>
      <c r="B215" s="74"/>
      <c r="C215" s="73"/>
      <c r="D215" s="75"/>
      <c r="E215" s="76"/>
      <c r="F215" s="74"/>
      <c r="G215" s="75"/>
      <c r="H215" s="73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</row>
    <row r="216" spans="1:29">
      <c r="A216" s="73"/>
      <c r="B216" s="74"/>
      <c r="C216" s="73"/>
      <c r="D216" s="75"/>
      <c r="E216" s="76"/>
      <c r="F216" s="74"/>
      <c r="G216" s="75"/>
      <c r="H216" s="73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</row>
    <row r="217" spans="1:29">
      <c r="A217" s="73"/>
      <c r="B217" s="74"/>
      <c r="C217" s="73"/>
      <c r="D217" s="75"/>
      <c r="E217" s="76"/>
      <c r="F217" s="74"/>
      <c r="G217" s="75"/>
      <c r="H217" s="73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</row>
    <row r="218" spans="1:29">
      <c r="A218" s="73"/>
      <c r="B218" s="74"/>
      <c r="C218" s="73"/>
      <c r="D218" s="75"/>
      <c r="E218" s="76"/>
      <c r="F218" s="74"/>
      <c r="G218" s="75"/>
      <c r="H218" s="73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</row>
    <row r="219" spans="1:29">
      <c r="A219" s="73"/>
      <c r="B219" s="74"/>
      <c r="C219" s="73"/>
      <c r="D219" s="75"/>
      <c r="E219" s="76"/>
      <c r="F219" s="74"/>
      <c r="G219" s="75"/>
      <c r="H219" s="73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</row>
    <row r="220" spans="1:29">
      <c r="A220" s="73"/>
      <c r="B220" s="74"/>
      <c r="C220" s="73"/>
      <c r="D220" s="75"/>
      <c r="E220" s="76"/>
      <c r="F220" s="74"/>
      <c r="G220" s="75"/>
      <c r="H220" s="73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</row>
    <row r="221" spans="1:29">
      <c r="A221" s="73"/>
      <c r="B221" s="74"/>
      <c r="C221" s="73"/>
      <c r="D221" s="75"/>
      <c r="E221" s="76"/>
      <c r="F221" s="74"/>
      <c r="G221" s="75"/>
      <c r="H221" s="73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</row>
    <row r="222" spans="1:29">
      <c r="A222" s="73"/>
      <c r="B222" s="74"/>
      <c r="C222" s="73"/>
      <c r="D222" s="75"/>
      <c r="E222" s="76"/>
      <c r="F222" s="74"/>
      <c r="G222" s="75"/>
      <c r="H222" s="73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</row>
    <row r="223" spans="1:29">
      <c r="A223" s="73"/>
      <c r="B223" s="74"/>
      <c r="C223" s="73"/>
      <c r="D223" s="75"/>
      <c r="E223" s="76"/>
      <c r="F223" s="74"/>
      <c r="G223" s="75"/>
      <c r="H223" s="73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</row>
    <row r="224" spans="1:29">
      <c r="A224" s="73"/>
      <c r="B224" s="74"/>
      <c r="C224" s="73"/>
      <c r="D224" s="75"/>
      <c r="E224" s="76"/>
      <c r="F224" s="74"/>
      <c r="G224" s="75"/>
      <c r="H224" s="73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</row>
    <row r="225" spans="1:29">
      <c r="A225" s="73"/>
      <c r="B225" s="74"/>
      <c r="C225" s="73"/>
      <c r="D225" s="75"/>
      <c r="E225" s="76"/>
      <c r="F225" s="74"/>
      <c r="G225" s="75"/>
      <c r="H225" s="73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</row>
    <row r="226" spans="1:29">
      <c r="A226" s="73"/>
      <c r="B226" s="74"/>
      <c r="C226" s="73"/>
      <c r="D226" s="75"/>
      <c r="E226" s="76"/>
      <c r="F226" s="74"/>
      <c r="G226" s="75"/>
      <c r="H226" s="73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</row>
    <row r="227" spans="1:29">
      <c r="A227" s="73"/>
      <c r="B227" s="74"/>
      <c r="C227" s="73"/>
      <c r="D227" s="75"/>
      <c r="E227" s="76"/>
      <c r="F227" s="74"/>
      <c r="G227" s="75"/>
      <c r="H227" s="73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</row>
    <row r="228" spans="1:29">
      <c r="A228" s="73"/>
      <c r="B228" s="74"/>
      <c r="C228" s="73"/>
      <c r="D228" s="75"/>
      <c r="E228" s="76"/>
      <c r="F228" s="74"/>
      <c r="G228" s="75"/>
      <c r="H228" s="73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</row>
    <row r="229" spans="1:29">
      <c r="A229" s="73"/>
      <c r="B229" s="74"/>
      <c r="C229" s="73"/>
      <c r="D229" s="75"/>
      <c r="E229" s="76"/>
      <c r="F229" s="74"/>
      <c r="G229" s="75"/>
      <c r="H229" s="73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</row>
    <row r="230" spans="1:29">
      <c r="A230" s="73"/>
      <c r="B230" s="74"/>
      <c r="C230" s="73"/>
      <c r="D230" s="75"/>
      <c r="E230" s="76"/>
      <c r="F230" s="74"/>
      <c r="G230" s="75"/>
      <c r="H230" s="73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</row>
    <row r="231" spans="1:29">
      <c r="A231" s="73"/>
      <c r="B231" s="74"/>
      <c r="C231" s="73"/>
      <c r="D231" s="75"/>
      <c r="E231" s="76"/>
      <c r="F231" s="74"/>
      <c r="G231" s="75"/>
      <c r="H231" s="73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</row>
    <row r="232" spans="1:29">
      <c r="B232" s="6"/>
      <c r="E232" s="65"/>
      <c r="F232" s="6"/>
    </row>
    <row r="233" spans="1:29">
      <c r="B233" s="6"/>
      <c r="E233" s="65"/>
      <c r="F233" s="6"/>
    </row>
    <row r="234" spans="1:29">
      <c r="B234" s="6"/>
      <c r="E234" s="65"/>
      <c r="F234" s="6"/>
    </row>
    <row r="235" spans="1:29">
      <c r="B235" s="6"/>
      <c r="E235" s="65"/>
      <c r="F235" s="6"/>
    </row>
    <row r="236" spans="1:29">
      <c r="B236" s="6"/>
      <c r="E236" s="65"/>
      <c r="F236" s="6"/>
    </row>
    <row r="237" spans="1:29">
      <c r="B237" s="6"/>
      <c r="E237" s="65"/>
      <c r="F237" s="6"/>
    </row>
    <row r="238" spans="1:29">
      <c r="B238" s="6"/>
      <c r="E238" s="65"/>
      <c r="F238" s="6"/>
    </row>
    <row r="239" spans="1:29">
      <c r="B239" s="6"/>
      <c r="E239" s="65"/>
      <c r="F239" s="6"/>
    </row>
    <row r="240" spans="1:29">
      <c r="B240" s="6"/>
      <c r="E240" s="65"/>
      <c r="F240" s="6"/>
    </row>
    <row r="241" spans="2:6">
      <c r="B241" s="6"/>
      <c r="E241" s="65"/>
      <c r="F241" s="6"/>
    </row>
    <row r="242" spans="2:6">
      <c r="B242" s="6"/>
      <c r="E242" s="65"/>
      <c r="F242" s="6"/>
    </row>
    <row r="243" spans="2:6">
      <c r="B243" s="6"/>
      <c r="E243" s="65"/>
      <c r="F243" s="6"/>
    </row>
    <row r="244" spans="2:6">
      <c r="B244" s="6"/>
      <c r="E244" s="65"/>
      <c r="F244" s="6"/>
    </row>
    <row r="245" spans="2:6">
      <c r="B245" s="6"/>
      <c r="E245" s="65"/>
      <c r="F245" s="6"/>
    </row>
    <row r="246" spans="2:6">
      <c r="B246" s="6"/>
      <c r="E246" s="65"/>
      <c r="F246" s="6"/>
    </row>
    <row r="247" spans="2:6">
      <c r="B247" s="6"/>
      <c r="E247" s="65"/>
      <c r="F247" s="6"/>
    </row>
    <row r="248" spans="2:6">
      <c r="B248" s="6"/>
      <c r="E248" s="65"/>
      <c r="F248" s="6"/>
    </row>
    <row r="249" spans="2:6">
      <c r="B249" s="6"/>
      <c r="E249" s="65"/>
      <c r="F249" s="6"/>
    </row>
    <row r="250" spans="2:6">
      <c r="B250" s="6"/>
      <c r="E250" s="65"/>
      <c r="F250" s="6"/>
    </row>
    <row r="251" spans="2:6">
      <c r="B251" s="6"/>
      <c r="E251" s="65"/>
      <c r="F251" s="6"/>
    </row>
    <row r="252" spans="2:6">
      <c r="B252" s="6"/>
      <c r="E252" s="65"/>
      <c r="F252" s="6"/>
    </row>
    <row r="253" spans="2:6">
      <c r="B253" s="6"/>
      <c r="E253" s="65"/>
      <c r="F253" s="6"/>
    </row>
    <row r="254" spans="2:6">
      <c r="B254" s="6"/>
      <c r="E254" s="65"/>
      <c r="F254" s="6"/>
    </row>
    <row r="255" spans="2:6">
      <c r="B255" s="6"/>
      <c r="E255" s="65"/>
      <c r="F255" s="6"/>
    </row>
    <row r="256" spans="2:6">
      <c r="B256" s="6"/>
      <c r="E256" s="65"/>
      <c r="F256" s="6"/>
    </row>
    <row r="257" spans="2:6">
      <c r="B257" s="6"/>
      <c r="E257" s="65"/>
      <c r="F257" s="6"/>
    </row>
    <row r="258" spans="2:6">
      <c r="B258" s="6"/>
      <c r="E258" s="65"/>
      <c r="F258" s="6"/>
    </row>
    <row r="259" spans="2:6">
      <c r="B259" s="6"/>
      <c r="E259" s="65"/>
      <c r="F259" s="6"/>
    </row>
    <row r="260" spans="2:6">
      <c r="B260" s="6"/>
      <c r="E260" s="65"/>
      <c r="F260" s="6"/>
    </row>
    <row r="261" spans="2:6">
      <c r="B261" s="6"/>
      <c r="E261" s="65"/>
      <c r="F261" s="6"/>
    </row>
    <row r="262" spans="2:6">
      <c r="B262" s="6"/>
      <c r="E262" s="65"/>
      <c r="F262" s="6"/>
    </row>
    <row r="263" spans="2:6">
      <c r="B263" s="6"/>
      <c r="E263" s="65"/>
      <c r="F263" s="6"/>
    </row>
    <row r="264" spans="2:6">
      <c r="B264" s="6"/>
      <c r="E264" s="65"/>
      <c r="F264" s="6"/>
    </row>
    <row r="265" spans="2:6">
      <c r="B265" s="6"/>
      <c r="E265" s="65"/>
      <c r="F265" s="6"/>
    </row>
    <row r="266" spans="2:6">
      <c r="B266" s="6"/>
      <c r="E266" s="65"/>
      <c r="F266" s="6"/>
    </row>
    <row r="267" spans="2:6">
      <c r="B267" s="6"/>
      <c r="E267" s="65"/>
      <c r="F267" s="6"/>
    </row>
    <row r="268" spans="2:6">
      <c r="B268" s="6"/>
      <c r="E268" s="65"/>
      <c r="F268" s="6"/>
    </row>
    <row r="269" spans="2:6">
      <c r="B269" s="6"/>
      <c r="E269" s="65"/>
      <c r="F269" s="6"/>
    </row>
    <row r="270" spans="2:6">
      <c r="B270" s="6"/>
      <c r="E270" s="65"/>
      <c r="F270" s="6"/>
    </row>
    <row r="271" spans="2:6">
      <c r="B271" s="6"/>
      <c r="E271" s="65"/>
      <c r="F271" s="6"/>
    </row>
    <row r="272" spans="2:6">
      <c r="B272" s="6"/>
      <c r="E272" s="65"/>
      <c r="F272" s="6"/>
    </row>
    <row r="273" spans="2:6">
      <c r="B273" s="6"/>
      <c r="E273" s="65"/>
      <c r="F273" s="6"/>
    </row>
    <row r="274" spans="2:6">
      <c r="B274" s="6"/>
      <c r="E274" s="65"/>
      <c r="F274" s="6"/>
    </row>
    <row r="275" spans="2:6">
      <c r="B275" s="6"/>
      <c r="E275" s="65"/>
      <c r="F275" s="6"/>
    </row>
    <row r="276" spans="2:6">
      <c r="B276" s="6"/>
      <c r="E276" s="65"/>
      <c r="F276" s="6"/>
    </row>
    <row r="277" spans="2:6">
      <c r="B277" s="6"/>
      <c r="E277" s="65"/>
      <c r="F277" s="6"/>
    </row>
    <row r="278" spans="2:6">
      <c r="B278" s="6"/>
      <c r="E278" s="65"/>
      <c r="F278" s="6"/>
    </row>
    <row r="279" spans="2:6">
      <c r="B279" s="6"/>
      <c r="E279" s="65"/>
      <c r="F279" s="6"/>
    </row>
    <row r="280" spans="2:6">
      <c r="B280" s="6"/>
      <c r="E280" s="65"/>
      <c r="F280" s="6"/>
    </row>
    <row r="281" spans="2:6">
      <c r="B281" s="6"/>
      <c r="E281" s="65"/>
      <c r="F281" s="6"/>
    </row>
    <row r="282" spans="2:6">
      <c r="B282" s="6"/>
      <c r="E282" s="65"/>
      <c r="F282" s="6"/>
    </row>
    <row r="283" spans="2:6">
      <c r="B283" s="6"/>
      <c r="E283" s="65"/>
      <c r="F283" s="6"/>
    </row>
    <row r="284" spans="2:6">
      <c r="B284" s="6"/>
      <c r="E284" s="65"/>
      <c r="F284" s="6"/>
    </row>
    <row r="285" spans="2:6">
      <c r="B285" s="6"/>
      <c r="E285" s="65"/>
      <c r="F285" s="6"/>
    </row>
    <row r="286" spans="2:6">
      <c r="B286" s="6"/>
      <c r="E286" s="65"/>
      <c r="F286" s="6"/>
    </row>
    <row r="287" spans="2:6">
      <c r="B287" s="6"/>
      <c r="E287" s="65"/>
      <c r="F287" s="6"/>
    </row>
    <row r="288" spans="2:6">
      <c r="B288" s="6"/>
      <c r="E288" s="65"/>
      <c r="F288" s="6"/>
    </row>
    <row r="289" spans="2:6">
      <c r="B289" s="6"/>
      <c r="E289" s="65"/>
      <c r="F289" s="6"/>
    </row>
    <row r="290" spans="2:6">
      <c r="B290" s="6"/>
      <c r="E290" s="65"/>
      <c r="F290" s="6"/>
    </row>
    <row r="291" spans="2:6">
      <c r="B291" s="6"/>
      <c r="E291" s="65"/>
      <c r="F291" s="6"/>
    </row>
    <row r="292" spans="2:6">
      <c r="B292" s="6"/>
      <c r="E292" s="65"/>
      <c r="F292" s="6"/>
    </row>
    <row r="293" spans="2:6">
      <c r="B293" s="6"/>
      <c r="E293" s="65"/>
      <c r="F293" s="6"/>
    </row>
    <row r="294" spans="2:6">
      <c r="B294" s="6"/>
      <c r="E294" s="65"/>
      <c r="F294" s="6"/>
    </row>
    <row r="295" spans="2:6">
      <c r="B295" s="6"/>
      <c r="E295" s="65"/>
      <c r="F295" s="6"/>
    </row>
    <row r="296" spans="2:6">
      <c r="B296" s="6"/>
      <c r="E296" s="65"/>
      <c r="F296" s="6"/>
    </row>
    <row r="297" spans="2:6">
      <c r="B297" s="6"/>
      <c r="E297" s="65"/>
      <c r="F297" s="6"/>
    </row>
    <row r="298" spans="2:6">
      <c r="B298" s="6"/>
      <c r="E298" s="65"/>
      <c r="F298" s="6"/>
    </row>
    <row r="299" spans="2:6">
      <c r="B299" s="6"/>
      <c r="E299" s="65"/>
      <c r="F299" s="6"/>
    </row>
    <row r="300" spans="2:6">
      <c r="B300" s="6"/>
      <c r="E300" s="65"/>
      <c r="F300" s="6"/>
    </row>
    <row r="301" spans="2:6">
      <c r="B301" s="6"/>
      <c r="E301" s="65"/>
      <c r="F301" s="6"/>
    </row>
    <row r="302" spans="2:6">
      <c r="B302" s="6"/>
      <c r="E302" s="65"/>
      <c r="F302" s="6"/>
    </row>
    <row r="303" spans="2:6">
      <c r="B303" s="6"/>
      <c r="E303" s="65"/>
      <c r="F303" s="6"/>
    </row>
    <row r="304" spans="2:6">
      <c r="B304" s="6"/>
      <c r="E304" s="65"/>
      <c r="F304" s="6"/>
    </row>
    <row r="305" spans="2:6">
      <c r="B305" s="6"/>
      <c r="E305" s="65"/>
      <c r="F305" s="6"/>
    </row>
    <row r="306" spans="2:6">
      <c r="B306" s="6"/>
      <c r="E306" s="65"/>
      <c r="F306" s="6"/>
    </row>
    <row r="307" spans="2:6">
      <c r="B307" s="6"/>
      <c r="E307" s="65"/>
      <c r="F307" s="6"/>
    </row>
    <row r="308" spans="2:6">
      <c r="B308" s="6"/>
      <c r="E308" s="65"/>
      <c r="F308" s="6"/>
    </row>
    <row r="309" spans="2:6">
      <c r="B309" s="6"/>
      <c r="E309" s="65"/>
      <c r="F309" s="6"/>
    </row>
    <row r="310" spans="2:6">
      <c r="B310" s="6"/>
      <c r="E310" s="65"/>
      <c r="F310" s="6"/>
    </row>
    <row r="311" spans="2:6">
      <c r="B311" s="6"/>
      <c r="E311" s="65"/>
      <c r="F311" s="6"/>
    </row>
    <row r="312" spans="2:6">
      <c r="B312" s="6"/>
      <c r="E312" s="65"/>
      <c r="F312" s="6"/>
    </row>
    <row r="313" spans="2:6">
      <c r="B313" s="6"/>
      <c r="E313" s="65"/>
      <c r="F313" s="6"/>
    </row>
    <row r="314" spans="2:6">
      <c r="B314" s="6"/>
      <c r="E314" s="65"/>
      <c r="F314" s="6"/>
    </row>
    <row r="315" spans="2:6">
      <c r="B315" s="6"/>
      <c r="E315" s="65"/>
      <c r="F315" s="6"/>
    </row>
    <row r="316" spans="2:6">
      <c r="B316" s="6"/>
      <c r="E316" s="65"/>
      <c r="F316" s="6"/>
    </row>
    <row r="317" spans="2:6">
      <c r="B317" s="6"/>
      <c r="E317" s="65"/>
      <c r="F317" s="6"/>
    </row>
    <row r="318" spans="2:6">
      <c r="B318" s="6"/>
      <c r="E318" s="65"/>
      <c r="F318" s="6"/>
    </row>
    <row r="319" spans="2:6">
      <c r="B319" s="6"/>
      <c r="E319" s="65"/>
      <c r="F319" s="6"/>
    </row>
    <row r="320" spans="2:6">
      <c r="B320" s="6"/>
      <c r="E320" s="65"/>
      <c r="F320" s="6"/>
    </row>
    <row r="321" spans="2:6">
      <c r="B321" s="6"/>
      <c r="E321" s="65"/>
      <c r="F321" s="6"/>
    </row>
    <row r="322" spans="2:6">
      <c r="B322" s="6"/>
      <c r="E322" s="65"/>
      <c r="F322" s="6"/>
    </row>
    <row r="323" spans="2:6">
      <c r="B323" s="6"/>
      <c r="E323" s="65"/>
      <c r="F323" s="6"/>
    </row>
    <row r="324" spans="2:6">
      <c r="B324" s="6"/>
      <c r="E324" s="65"/>
      <c r="F324" s="6"/>
    </row>
    <row r="325" spans="2:6">
      <c r="B325" s="6"/>
      <c r="E325" s="65"/>
      <c r="F325" s="6"/>
    </row>
    <row r="326" spans="2:6">
      <c r="B326" s="6"/>
      <c r="E326" s="65"/>
      <c r="F326" s="6"/>
    </row>
    <row r="327" spans="2:6">
      <c r="B327" s="6"/>
      <c r="E327" s="65"/>
      <c r="F327" s="6"/>
    </row>
    <row r="328" spans="2:6">
      <c r="B328" s="6"/>
      <c r="E328" s="65"/>
      <c r="F328" s="6"/>
    </row>
    <row r="329" spans="2:6">
      <c r="B329" s="6"/>
      <c r="E329" s="65"/>
      <c r="F329" s="6"/>
    </row>
    <row r="330" spans="2:6">
      <c r="B330" s="6"/>
      <c r="E330" s="65"/>
      <c r="F330" s="6"/>
    </row>
    <row r="331" spans="2:6">
      <c r="B331" s="6"/>
      <c r="E331" s="65"/>
      <c r="F331" s="6"/>
    </row>
    <row r="332" spans="2:6">
      <c r="B332" s="6"/>
      <c r="E332" s="65"/>
      <c r="F332" s="6"/>
    </row>
    <row r="333" spans="2:6">
      <c r="B333" s="6"/>
      <c r="E333" s="65"/>
      <c r="F333" s="6"/>
    </row>
    <row r="334" spans="2:6">
      <c r="B334" s="6"/>
      <c r="E334" s="65"/>
      <c r="F334" s="6"/>
    </row>
    <row r="335" spans="2:6">
      <c r="B335" s="6"/>
      <c r="E335" s="65"/>
      <c r="F335" s="6"/>
    </row>
    <row r="336" spans="2:6">
      <c r="B336" s="6"/>
      <c r="E336" s="65"/>
      <c r="F336" s="6"/>
    </row>
    <row r="337" spans="2:6">
      <c r="B337" s="6"/>
      <c r="E337" s="65"/>
      <c r="F337" s="6"/>
    </row>
    <row r="338" spans="2:6">
      <c r="B338" s="6"/>
      <c r="E338" s="65"/>
      <c r="F338" s="6"/>
    </row>
    <row r="339" spans="2:6">
      <c r="B339" s="6"/>
      <c r="E339" s="65"/>
      <c r="F339" s="6"/>
    </row>
    <row r="340" spans="2:6">
      <c r="B340" s="6"/>
      <c r="E340" s="65"/>
      <c r="F340" s="6"/>
    </row>
    <row r="341" spans="2:6">
      <c r="B341" s="6"/>
      <c r="E341" s="65"/>
      <c r="F341" s="6"/>
    </row>
    <row r="342" spans="2:6">
      <c r="B342" s="6"/>
      <c r="E342" s="65"/>
      <c r="F342" s="6"/>
    </row>
    <row r="343" spans="2:6">
      <c r="B343" s="6"/>
      <c r="E343" s="65"/>
      <c r="F343" s="6"/>
    </row>
    <row r="344" spans="2:6">
      <c r="B344" s="6"/>
      <c r="E344" s="65"/>
      <c r="F344" s="6"/>
    </row>
    <row r="345" spans="2:6">
      <c r="B345" s="6"/>
      <c r="E345" s="65"/>
      <c r="F345" s="6"/>
    </row>
    <row r="346" spans="2:6">
      <c r="B346" s="6"/>
      <c r="E346" s="65"/>
      <c r="F346" s="6"/>
    </row>
    <row r="347" spans="2:6">
      <c r="B347" s="6"/>
      <c r="E347" s="65"/>
      <c r="F347" s="6"/>
    </row>
    <row r="348" spans="2:6">
      <c r="B348" s="6"/>
      <c r="E348" s="65"/>
      <c r="F348" s="6"/>
    </row>
    <row r="349" spans="2:6">
      <c r="B349" s="6"/>
      <c r="E349" s="65"/>
      <c r="F349" s="6"/>
    </row>
    <row r="350" spans="2:6">
      <c r="B350" s="6"/>
      <c r="E350" s="65"/>
      <c r="F350" s="6"/>
    </row>
    <row r="351" spans="2:6">
      <c r="B351" s="6"/>
      <c r="E351" s="65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15" r:id="rId2" display="http://www.konkoly.hu/cgi-bin/IBVS?1571"/>
    <hyperlink ref="P17" r:id="rId3" display="http://www.konkoly.hu/cgi-bin/IBVS?1571"/>
    <hyperlink ref="P19" r:id="rId4" display="http://www.konkoly.hu/cgi-bin/IBVS?1571"/>
    <hyperlink ref="P22" r:id="rId5" display="http://www.konkoly.hu/cgi-bin/IBVS?1684"/>
    <hyperlink ref="P24" r:id="rId6" display="http://www.konkoly.hu/cgi-bin/IBVS?5595"/>
    <hyperlink ref="P25" r:id="rId7" display="http://www.konkoly.hu/cgi-bin/IBVS?5745"/>
    <hyperlink ref="P26" r:id="rId8" display="http://www.bav-astro.de/sfs/BAVM_link.php?BAVMnr=215"/>
    <hyperlink ref="P27" r:id="rId9" display="http://www.konkoly.hu/cgi-bin/IBVS?6007"/>
    <hyperlink ref="P28" r:id="rId10" display="http://www.konkoly.hu/cgi-bin/IBVS?6007"/>
    <hyperlink ref="P29" r:id="rId11" display="http://www.konkoly.hu/cgi-bin/IBVS?6114"/>
    <hyperlink ref="P30" r:id="rId12" display="http://www.konkoly.hu/cgi-bin/IBVS?6114"/>
    <hyperlink ref="P31" r:id="rId13" display="http://www.konkoly.hu/cgi-bin/IBVS?611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77"/>
  <sheetViews>
    <sheetView workbookViewId="0">
      <selection activeCell="C7" sqref="C7:C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8.5703125" customWidth="1"/>
    <col min="16" max="16" width="8" customWidth="1"/>
    <col min="17" max="17" width="7.7109375" customWidth="1"/>
    <col min="18" max="18" width="9.85546875" customWidth="1"/>
    <col min="19" max="19" width="26.42578125" customWidth="1"/>
  </cols>
  <sheetData>
    <row r="1" spans="1:5" ht="20.25">
      <c r="A1" s="1" t="s">
        <v>44</v>
      </c>
    </row>
    <row r="2" spans="1:5">
      <c r="A2" t="s">
        <v>26</v>
      </c>
      <c r="B2" s="12" t="s">
        <v>39</v>
      </c>
    </row>
    <row r="3" spans="1:5" ht="13.5" thickBot="1">
      <c r="C3" s="15" t="s">
        <v>43</v>
      </c>
    </row>
    <row r="4" spans="1:5" ht="14.25" thickTop="1" thickBot="1">
      <c r="A4" s="8" t="s">
        <v>2</v>
      </c>
      <c r="C4" s="3">
        <v>43818.165999999997</v>
      </c>
      <c r="D4" s="4">
        <v>3.3687529999999999</v>
      </c>
    </row>
    <row r="6" spans="1:5">
      <c r="A6" s="8" t="s">
        <v>3</v>
      </c>
    </row>
    <row r="7" spans="1:5">
      <c r="A7" t="s">
        <v>4</v>
      </c>
      <c r="C7">
        <v>53014.801819430388</v>
      </c>
    </row>
    <row r="8" spans="1:5">
      <c r="A8" t="s">
        <v>5</v>
      </c>
      <c r="C8">
        <v>3.3687009311783092</v>
      </c>
    </row>
    <row r="9" spans="1:5">
      <c r="A9" s="23" t="s">
        <v>46</v>
      </c>
      <c r="B9"/>
      <c r="C9" s="24">
        <v>8</v>
      </c>
      <c r="D9" t="s">
        <v>47</v>
      </c>
    </row>
    <row r="10" spans="1:5" ht="13.5" thickBot="1">
      <c r="B10"/>
      <c r="C10" s="7" t="s">
        <v>22</v>
      </c>
      <c r="D10" s="7" t="s">
        <v>23</v>
      </c>
    </row>
    <row r="11" spans="1:5">
      <c r="A11" t="s">
        <v>18</v>
      </c>
      <c r="B11"/>
      <c r="C11">
        <f>INTERCEPT(G21:G98,F21:F98)</f>
        <v>1.5659563510872694E-12</v>
      </c>
      <c r="D11" s="6"/>
    </row>
    <row r="12" spans="1:5">
      <c r="A12" t="s">
        <v>19</v>
      </c>
      <c r="B12"/>
      <c r="C12">
        <f>SLOPE(G21:G98,F21:F98)</f>
        <v>1.7577858929384315E-16</v>
      </c>
      <c r="D12" s="6"/>
    </row>
    <row r="13" spans="1:5">
      <c r="A13" t="s">
        <v>21</v>
      </c>
      <c r="B13"/>
      <c r="C13" s="6" t="s">
        <v>16</v>
      </c>
      <c r="D13" s="6"/>
    </row>
    <row r="14" spans="1:5">
      <c r="B14"/>
    </row>
    <row r="15" spans="1:5">
      <c r="A15" s="5" t="s">
        <v>20</v>
      </c>
      <c r="B15"/>
      <c r="C15" s="18">
        <f>(C7+C11)+(C8+C12)*INT(MAX(F21:F3533))</f>
        <v>53014.801819430388</v>
      </c>
      <c r="D15" s="22" t="s">
        <v>48</v>
      </c>
      <c r="E15" s="25">
        <f ca="1">TODAY()+15018.5-B9/24</f>
        <v>60328.5</v>
      </c>
    </row>
    <row r="16" spans="1:5">
      <c r="A16" s="8" t="s">
        <v>6</v>
      </c>
      <c r="B16"/>
      <c r="C16" s="19">
        <f>+C8+C12</f>
        <v>3.3687009311783092</v>
      </c>
      <c r="D16" s="22" t="s">
        <v>49</v>
      </c>
      <c r="E16" s="25">
        <f ca="1">ROUND(2*(E15-C15)/C16,0)/2+1</f>
        <v>2172</v>
      </c>
    </row>
    <row r="17" spans="1:31" ht="13.5" thickBot="1">
      <c r="A17" s="22" t="s">
        <v>45</v>
      </c>
      <c r="B17"/>
      <c r="C17">
        <f>COUNT(C21:C2191)</f>
        <v>14</v>
      </c>
      <c r="D17" s="22" t="s">
        <v>50</v>
      </c>
      <c r="E17" s="26">
        <f ca="1">+C15+C16*E16-15018.5-C9/24</f>
        <v>45312.786908616341</v>
      </c>
    </row>
    <row r="18" spans="1:31">
      <c r="A18" s="8" t="s">
        <v>7</v>
      </c>
      <c r="B18"/>
      <c r="C18" s="3">
        <f>+C15</f>
        <v>53014.801819430388</v>
      </c>
      <c r="D18" s="4">
        <f>+C16</f>
        <v>3.3687009311783092</v>
      </c>
      <c r="E18" s="27" t="s">
        <v>51</v>
      </c>
      <c r="T18">
        <f>SUM(T21:T34)</f>
        <v>0.24617968061896736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30</v>
      </c>
      <c r="J20" s="10" t="s">
        <v>37</v>
      </c>
      <c r="K20" s="10" t="s">
        <v>41</v>
      </c>
      <c r="L20" s="10" t="s">
        <v>27</v>
      </c>
      <c r="M20" s="10" t="s">
        <v>28</v>
      </c>
      <c r="N20" s="17" t="s">
        <v>42</v>
      </c>
      <c r="O20" s="10" t="s">
        <v>29</v>
      </c>
      <c r="P20" s="10" t="s">
        <v>25</v>
      </c>
      <c r="Q20" s="9" t="s">
        <v>24</v>
      </c>
      <c r="R20" s="7" t="s">
        <v>17</v>
      </c>
    </row>
    <row r="21" spans="1:31" ht="12.75" customHeight="1">
      <c r="A21" t="s">
        <v>35</v>
      </c>
      <c r="B21" s="6" t="s">
        <v>34</v>
      </c>
      <c r="C21" s="20">
        <v>24426.46</v>
      </c>
      <c r="D21" s="21"/>
      <c r="E21">
        <f t="shared" ref="E21:E34" si="0">+(C21-C$7)/C$8</f>
        <v>-8486.4588467432513</v>
      </c>
      <c r="F21">
        <f t="shared" ref="F21:F34" si="1">ROUND(2*E21,0)/2</f>
        <v>-8486.5</v>
      </c>
      <c r="G21">
        <f t="shared" ref="G21:G34" si="2">+C21-(C$7+F21*C$8)</f>
        <v>0.13863301433229935</v>
      </c>
      <c r="J21">
        <f t="shared" ref="J21:J30" si="3">G21</f>
        <v>0.13863301433229935</v>
      </c>
      <c r="P21">
        <f t="shared" ref="P21:P34" si="4">+C$11+C$12*F21</f>
        <v>7.421135304506945E-14</v>
      </c>
      <c r="R21" s="2">
        <f t="shared" ref="R21:R34" si="5">+C21-15018.5</f>
        <v>9407.9599999999991</v>
      </c>
      <c r="S21" s="11" t="s">
        <v>38</v>
      </c>
      <c r="T21">
        <f t="shared" ref="T21:T34" si="6">+(P21-G21)^2</f>
        <v>1.921911266283894E-2</v>
      </c>
    </row>
    <row r="22" spans="1:31">
      <c r="A22" t="s">
        <v>35</v>
      </c>
      <c r="B22" s="6" t="s">
        <v>36</v>
      </c>
      <c r="C22" s="20">
        <v>24428.05</v>
      </c>
      <c r="D22" s="21"/>
      <c r="E22">
        <f t="shared" si="0"/>
        <v>-8485.9868547105707</v>
      </c>
      <c r="F22">
        <f t="shared" si="1"/>
        <v>-8486</v>
      </c>
      <c r="G22">
        <f t="shared" si="2"/>
        <v>4.4282548744376982E-2</v>
      </c>
      <c r="J22">
        <f t="shared" si="3"/>
        <v>4.4282548744376982E-2</v>
      </c>
      <c r="P22">
        <f t="shared" si="4"/>
        <v>7.4299242339716392E-14</v>
      </c>
      <c r="R22" s="2">
        <f t="shared" si="5"/>
        <v>9409.5499999999993</v>
      </c>
      <c r="T22">
        <f t="shared" si="6"/>
        <v>1.9609441232915428E-3</v>
      </c>
    </row>
    <row r="23" spans="1:31">
      <c r="A23" t="s">
        <v>35</v>
      </c>
      <c r="B23" s="6" t="s">
        <v>36</v>
      </c>
      <c r="C23" s="20">
        <v>26001.3</v>
      </c>
      <c r="D23" s="21"/>
      <c r="E23">
        <f t="shared" si="0"/>
        <v>-8018.9670651415072</v>
      </c>
      <c r="F23">
        <f t="shared" si="1"/>
        <v>-8019</v>
      </c>
      <c r="G23">
        <f t="shared" si="2"/>
        <v>0.11094768847397063</v>
      </c>
      <c r="J23">
        <f t="shared" si="3"/>
        <v>0.11094768847397063</v>
      </c>
      <c r="P23">
        <f t="shared" si="4"/>
        <v>1.5638784353994123E-13</v>
      </c>
      <c r="R23" s="2">
        <f t="shared" si="5"/>
        <v>10982.8</v>
      </c>
      <c r="T23">
        <f t="shared" si="6"/>
        <v>1.2309389577682532E-2</v>
      </c>
    </row>
    <row r="24" spans="1:31">
      <c r="A24" t="s">
        <v>35</v>
      </c>
      <c r="B24" s="6" t="s">
        <v>36</v>
      </c>
      <c r="C24" s="20">
        <v>29280.648000000001</v>
      </c>
      <c r="D24" s="21"/>
      <c r="E24">
        <f t="shared" si="0"/>
        <v>-7045.4915126967417</v>
      </c>
      <c r="F24">
        <f t="shared" si="1"/>
        <v>-7045.5</v>
      </c>
      <c r="G24">
        <f t="shared" si="2"/>
        <v>2.8591186390258372E-2</v>
      </c>
      <c r="J24">
        <f t="shared" si="3"/>
        <v>2.8591186390258372E-2</v>
      </c>
      <c r="P24">
        <f t="shared" si="4"/>
        <v>3.2750830021749752E-13</v>
      </c>
      <c r="R24" s="2">
        <f t="shared" si="5"/>
        <v>14262.148000000001</v>
      </c>
      <c r="T24">
        <f t="shared" si="6"/>
        <v>8.1745593918376778E-4</v>
      </c>
    </row>
    <row r="25" spans="1:31">
      <c r="A25" t="s">
        <v>35</v>
      </c>
      <c r="B25" s="6" t="s">
        <v>34</v>
      </c>
      <c r="C25" s="20">
        <v>29282.322</v>
      </c>
      <c r="D25" s="21"/>
      <c r="E25">
        <f t="shared" si="0"/>
        <v>-7044.9945852359197</v>
      </c>
      <c r="F25">
        <f t="shared" si="1"/>
        <v>-7045</v>
      </c>
      <c r="G25">
        <f t="shared" si="2"/>
        <v>1.8240720801259158E-2</v>
      </c>
      <c r="J25">
        <f t="shared" si="3"/>
        <v>1.8240720801259158E-2</v>
      </c>
      <c r="P25">
        <f t="shared" si="4"/>
        <v>3.2759618951214446E-13</v>
      </c>
      <c r="R25" s="2">
        <f t="shared" si="5"/>
        <v>14263.822</v>
      </c>
      <c r="T25">
        <f t="shared" si="6"/>
        <v>3.3272389533753739E-4</v>
      </c>
    </row>
    <row r="26" spans="1:31">
      <c r="A26" t="s">
        <v>35</v>
      </c>
      <c r="B26" s="6" t="s">
        <v>36</v>
      </c>
      <c r="C26" s="20">
        <v>39122.218999999997</v>
      </c>
      <c r="D26" s="21"/>
      <c r="E26">
        <f t="shared" si="0"/>
        <v>-4124.0178642308338</v>
      </c>
      <c r="F26">
        <f t="shared" si="1"/>
        <v>-4124</v>
      </c>
      <c r="G26">
        <f t="shared" si="2"/>
        <v>-6.0179251042427495E-2</v>
      </c>
      <c r="J26">
        <f t="shared" si="3"/>
        <v>-6.0179251042427495E-2</v>
      </c>
      <c r="P26">
        <f t="shared" si="4"/>
        <v>8.4104544883946018E-13</v>
      </c>
      <c r="R26" s="2">
        <f t="shared" si="5"/>
        <v>24103.718999999997</v>
      </c>
      <c r="T26">
        <f t="shared" si="6"/>
        <v>3.6215422561287373E-3</v>
      </c>
    </row>
    <row r="27" spans="1:31">
      <c r="A27" t="s">
        <v>35</v>
      </c>
      <c r="B27" s="6" t="s">
        <v>36</v>
      </c>
      <c r="C27" s="20">
        <v>39469.156999999999</v>
      </c>
      <c r="D27" s="21"/>
      <c r="E27">
        <f t="shared" si="0"/>
        <v>-4021.0292026999182</v>
      </c>
      <c r="F27">
        <f t="shared" si="1"/>
        <v>-4021</v>
      </c>
      <c r="G27">
        <f t="shared" si="2"/>
        <v>-9.837516240804689E-2</v>
      </c>
      <c r="J27">
        <f t="shared" si="3"/>
        <v>-9.837516240804689E-2</v>
      </c>
      <c r="P27">
        <f t="shared" si="4"/>
        <v>8.5915064353672604E-13</v>
      </c>
      <c r="R27" s="2">
        <f t="shared" si="5"/>
        <v>24450.656999999999</v>
      </c>
      <c r="T27">
        <f t="shared" si="6"/>
        <v>9.6776725789786393E-3</v>
      </c>
    </row>
    <row r="28" spans="1:31">
      <c r="A28" t="s">
        <v>35</v>
      </c>
      <c r="B28" s="6" t="s">
        <v>36</v>
      </c>
      <c r="C28" s="20">
        <v>39479.129000000001</v>
      </c>
      <c r="D28" s="21"/>
      <c r="E28">
        <f t="shared" si="0"/>
        <v>-4018.0690111591057</v>
      </c>
      <c r="F28">
        <f t="shared" si="1"/>
        <v>-4018</v>
      </c>
      <c r="G28">
        <f t="shared" si="2"/>
        <v>-0.23247795594215859</v>
      </c>
      <c r="J28">
        <f t="shared" si="3"/>
        <v>-0.23247795594215859</v>
      </c>
      <c r="P28">
        <f t="shared" si="4"/>
        <v>8.5967797930460759E-13</v>
      </c>
      <c r="R28" s="2">
        <f t="shared" si="5"/>
        <v>24460.629000000001</v>
      </c>
      <c r="T28">
        <f t="shared" si="6"/>
        <v>5.4045999999443942E-2</v>
      </c>
    </row>
    <row r="29" spans="1:31">
      <c r="A29" t="s">
        <v>35</v>
      </c>
      <c r="B29" s="6" t="s">
        <v>36</v>
      </c>
      <c r="C29" s="20">
        <v>41646.983999999997</v>
      </c>
      <c r="D29" s="21"/>
      <c r="E29">
        <f t="shared" si="0"/>
        <v>-3374.5405281359122</v>
      </c>
      <c r="F29">
        <f t="shared" si="1"/>
        <v>-3374.5</v>
      </c>
      <c r="G29">
        <f t="shared" si="2"/>
        <v>-0.13652716919023078</v>
      </c>
      <c r="J29">
        <f t="shared" si="3"/>
        <v>-0.13652716919023078</v>
      </c>
      <c r="P29">
        <f t="shared" si="4"/>
        <v>9.7279150151519576E-13</v>
      </c>
      <c r="R29" s="2">
        <f t="shared" si="5"/>
        <v>26628.483999999997</v>
      </c>
      <c r="T29">
        <f t="shared" si="6"/>
        <v>1.8639667927363528E-2</v>
      </c>
    </row>
    <row r="30" spans="1:31">
      <c r="A30" t="s">
        <v>35</v>
      </c>
      <c r="B30" s="6" t="s">
        <v>34</v>
      </c>
      <c r="C30" s="20">
        <v>41648.684999999998</v>
      </c>
      <c r="D30" s="21"/>
      <c r="E30">
        <f t="shared" si="0"/>
        <v>-3374.0355857160444</v>
      </c>
      <c r="F30">
        <f t="shared" si="1"/>
        <v>-3374</v>
      </c>
      <c r="G30">
        <f t="shared" si="2"/>
        <v>-0.11987763477372937</v>
      </c>
      <c r="J30">
        <f t="shared" si="3"/>
        <v>-0.11987763477372937</v>
      </c>
      <c r="P30">
        <f t="shared" si="4"/>
        <v>9.728793908098427E-13</v>
      </c>
      <c r="R30" s="2">
        <f t="shared" si="5"/>
        <v>26630.184999999998</v>
      </c>
      <c r="T30">
        <f t="shared" si="6"/>
        <v>1.43706473191769E-2</v>
      </c>
    </row>
    <row r="31" spans="1:31">
      <c r="A31" t="s">
        <v>14</v>
      </c>
      <c r="C31" s="21">
        <v>43818.165999999997</v>
      </c>
      <c r="D31" s="21" t="s">
        <v>16</v>
      </c>
      <c r="E31">
        <f t="shared" si="0"/>
        <v>-2730.0244240481084</v>
      </c>
      <c r="F31">
        <f t="shared" si="1"/>
        <v>-2730</v>
      </c>
      <c r="G31">
        <f t="shared" si="2"/>
        <v>-8.2277313602389768E-2</v>
      </c>
      <c r="H31">
        <f>+G31</f>
        <v>-8.2277313602389768E-2</v>
      </c>
      <c r="P31">
        <f t="shared" si="4"/>
        <v>1.0860808023150776E-12</v>
      </c>
      <c r="R31" s="2">
        <f t="shared" si="5"/>
        <v>28799.665999999997</v>
      </c>
      <c r="T31">
        <f t="shared" si="6"/>
        <v>6.7695563338047108E-3</v>
      </c>
    </row>
    <row r="32" spans="1:31">
      <c r="A32" t="s">
        <v>32</v>
      </c>
      <c r="B32" s="6" t="s">
        <v>34</v>
      </c>
      <c r="C32" s="20">
        <v>46639.478000000003</v>
      </c>
      <c r="D32" s="21"/>
      <c r="E32">
        <f t="shared" si="0"/>
        <v>-1892.5170116542267</v>
      </c>
      <c r="F32">
        <f t="shared" si="1"/>
        <v>-1892.5</v>
      </c>
      <c r="G32">
        <f t="shared" si="2"/>
        <v>-5.7307175433379598E-2</v>
      </c>
      <c r="I32">
        <f>G32</f>
        <v>-5.7307175433379598E-2</v>
      </c>
      <c r="P32">
        <f t="shared" si="4"/>
        <v>1.2332953708486713E-12</v>
      </c>
      <c r="R32" s="2">
        <f t="shared" si="5"/>
        <v>31620.978000000003</v>
      </c>
      <c r="T32">
        <f t="shared" si="6"/>
        <v>3.2841123562935E-3</v>
      </c>
      <c r="AB32">
        <v>6</v>
      </c>
      <c r="AC32" t="s">
        <v>31</v>
      </c>
      <c r="AE32" t="s">
        <v>33</v>
      </c>
    </row>
    <row r="33" spans="1:20">
      <c r="A33" s="13" t="s">
        <v>40</v>
      </c>
      <c r="B33" s="14" t="s">
        <v>34</v>
      </c>
      <c r="C33" s="13">
        <v>52957.784699999997</v>
      </c>
      <c r="D33" s="13">
        <v>1E-3</v>
      </c>
      <c r="E33">
        <f t="shared" si="0"/>
        <v>-16.925551004745216</v>
      </c>
      <c r="F33">
        <f t="shared" si="1"/>
        <v>-17</v>
      </c>
      <c r="G33">
        <f t="shared" si="2"/>
        <v>0.25079639963951195</v>
      </c>
      <c r="K33" s="16">
        <f>G33</f>
        <v>0.25079639963951195</v>
      </c>
      <c r="P33">
        <f t="shared" si="4"/>
        <v>1.5629681150692739E-12</v>
      </c>
      <c r="R33" s="2">
        <f t="shared" si="5"/>
        <v>37939.284699999997</v>
      </c>
      <c r="T33">
        <f t="shared" si="6"/>
        <v>6.2898834071357809E-2</v>
      </c>
    </row>
    <row r="34" spans="1:20">
      <c r="A34" s="28" t="s">
        <v>52</v>
      </c>
      <c r="B34" s="6" t="s">
        <v>36</v>
      </c>
      <c r="C34" s="21">
        <v>53016.681700000001</v>
      </c>
      <c r="D34" s="21">
        <v>5.9999999999999995E-4</v>
      </c>
      <c r="E34">
        <f t="shared" si="0"/>
        <v>0.55804317688592153</v>
      </c>
      <c r="F34">
        <f t="shared" si="1"/>
        <v>0.5</v>
      </c>
      <c r="G34">
        <f t="shared" si="2"/>
        <v>0.19553010402159998</v>
      </c>
      <c r="K34" s="16">
        <f>G34</f>
        <v>0.19553010402159998</v>
      </c>
      <c r="P34">
        <f t="shared" si="4"/>
        <v>1.5660442403819163E-12</v>
      </c>
      <c r="R34" s="2">
        <f t="shared" si="5"/>
        <v>37998.181700000001</v>
      </c>
      <c r="T34">
        <f t="shared" si="6"/>
        <v>3.8232021578085286E-2</v>
      </c>
    </row>
    <row r="35" spans="1:20">
      <c r="C35" s="21"/>
      <c r="D35" s="21"/>
    </row>
    <row r="36" spans="1:20">
      <c r="C36" s="21"/>
      <c r="D36" s="21"/>
    </row>
    <row r="37" spans="1:20">
      <c r="C37" s="21"/>
      <c r="D37" s="21"/>
    </row>
    <row r="38" spans="1:20">
      <c r="C38" s="21"/>
      <c r="D38" s="21"/>
    </row>
    <row r="39" spans="1:20">
      <c r="C39" s="21"/>
      <c r="D39" s="21"/>
    </row>
    <row r="40" spans="1:20">
      <c r="C40" s="21"/>
      <c r="D40" s="21"/>
    </row>
    <row r="41" spans="1:20">
      <c r="C41" s="21"/>
      <c r="D41" s="21"/>
    </row>
    <row r="42" spans="1:20">
      <c r="C42" s="21"/>
      <c r="D42" s="21"/>
    </row>
    <row r="43" spans="1:20">
      <c r="C43" s="21"/>
      <c r="D43" s="21"/>
    </row>
    <row r="44" spans="1:20">
      <c r="C44" s="21"/>
      <c r="D44" s="21"/>
    </row>
    <row r="45" spans="1:20">
      <c r="C45" s="21"/>
      <c r="D45" s="21"/>
    </row>
    <row r="46" spans="1:20">
      <c r="C46" s="21"/>
      <c r="D46" s="21"/>
    </row>
    <row r="47" spans="1:20">
      <c r="C47" s="21"/>
      <c r="D47" s="21"/>
    </row>
    <row r="48" spans="1:20">
      <c r="C48" s="21"/>
      <c r="D48" s="21"/>
    </row>
    <row r="49" spans="3:4">
      <c r="C49" s="21"/>
      <c r="D49" s="21"/>
    </row>
    <row r="50" spans="3:4">
      <c r="C50" s="21"/>
      <c r="D50" s="21"/>
    </row>
    <row r="51" spans="3:4">
      <c r="C51" s="21"/>
      <c r="D51" s="21"/>
    </row>
    <row r="52" spans="3:4">
      <c r="C52" s="21"/>
      <c r="D52" s="21"/>
    </row>
    <row r="53" spans="3:4">
      <c r="C53" s="21"/>
      <c r="D53" s="21"/>
    </row>
    <row r="54" spans="3:4">
      <c r="C54" s="21"/>
      <c r="D54" s="21"/>
    </row>
    <row r="55" spans="3:4">
      <c r="C55" s="21"/>
      <c r="D55" s="21"/>
    </row>
    <row r="56" spans="3:4">
      <c r="C56" s="21"/>
      <c r="D56" s="21"/>
    </row>
    <row r="57" spans="3:4">
      <c r="C57" s="21"/>
      <c r="D57" s="21"/>
    </row>
    <row r="58" spans="3:4">
      <c r="C58" s="21"/>
      <c r="D58" s="21"/>
    </row>
    <row r="59" spans="3:4">
      <c r="C59" s="21"/>
      <c r="D59" s="21"/>
    </row>
    <row r="60" spans="3:4">
      <c r="C60" s="21"/>
      <c r="D60" s="21"/>
    </row>
    <row r="61" spans="3:4">
      <c r="C61" s="21"/>
      <c r="D61" s="21"/>
    </row>
    <row r="62" spans="3:4">
      <c r="C62" s="21"/>
      <c r="D62" s="21"/>
    </row>
    <row r="63" spans="3:4">
      <c r="C63" s="21"/>
      <c r="D63" s="21"/>
    </row>
    <row r="64" spans="3:4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  <row r="69" spans="3:4">
      <c r="C69" s="21"/>
      <c r="D69" s="21"/>
    </row>
    <row r="70" spans="3:4">
      <c r="C70" s="21"/>
      <c r="D70" s="21"/>
    </row>
    <row r="71" spans="3:4">
      <c r="C71" s="21"/>
      <c r="D71" s="21"/>
    </row>
    <row r="72" spans="3:4">
      <c r="C72" s="21"/>
      <c r="D72" s="21"/>
    </row>
    <row r="73" spans="3:4">
      <c r="C73" s="21"/>
      <c r="D73" s="21"/>
    </row>
    <row r="74" spans="3:4">
      <c r="C74" s="21"/>
      <c r="D74" s="21"/>
    </row>
    <row r="75" spans="3:4">
      <c r="C75" s="21"/>
      <c r="D75" s="21"/>
    </row>
    <row r="76" spans="3:4">
      <c r="C76" s="21"/>
      <c r="D76" s="21"/>
    </row>
    <row r="77" spans="3:4">
      <c r="C77" s="21"/>
      <c r="D77" s="21"/>
    </row>
    <row r="78" spans="3:4">
      <c r="C78" s="21"/>
      <c r="D78" s="21"/>
    </row>
    <row r="79" spans="3:4">
      <c r="C79" s="21"/>
      <c r="D79" s="21"/>
    </row>
    <row r="80" spans="3:4">
      <c r="C80" s="21"/>
      <c r="D80" s="21"/>
    </row>
    <row r="81" spans="3:4">
      <c r="C81" s="21"/>
      <c r="D81" s="21"/>
    </row>
    <row r="82" spans="3:4">
      <c r="C82" s="21"/>
      <c r="D82" s="21"/>
    </row>
    <row r="83" spans="3:4">
      <c r="C83" s="21"/>
      <c r="D83" s="21"/>
    </row>
    <row r="84" spans="3:4">
      <c r="C84" s="21"/>
      <c r="D84" s="21"/>
    </row>
    <row r="85" spans="3:4">
      <c r="C85" s="21"/>
      <c r="D85" s="21"/>
    </row>
    <row r="86" spans="3:4">
      <c r="C86" s="21"/>
      <c r="D86" s="21"/>
    </row>
    <row r="87" spans="3:4">
      <c r="C87" s="21"/>
      <c r="D87" s="21"/>
    </row>
    <row r="88" spans="3:4">
      <c r="C88" s="21"/>
      <c r="D88" s="21"/>
    </row>
    <row r="89" spans="3:4">
      <c r="C89" s="21"/>
      <c r="D89" s="21"/>
    </row>
    <row r="90" spans="3:4">
      <c r="C90" s="21"/>
      <c r="D90" s="21"/>
    </row>
    <row r="91" spans="3:4">
      <c r="C91" s="21"/>
      <c r="D91" s="21"/>
    </row>
    <row r="92" spans="3:4">
      <c r="C92" s="21"/>
      <c r="D92" s="21"/>
    </row>
    <row r="93" spans="3:4">
      <c r="C93" s="21"/>
      <c r="D93" s="21"/>
    </row>
    <row r="94" spans="3:4">
      <c r="C94" s="21"/>
      <c r="D94" s="21"/>
    </row>
    <row r="95" spans="3:4">
      <c r="C95" s="21"/>
      <c r="D95" s="21"/>
    </row>
    <row r="96" spans="3:4">
      <c r="C96" s="21"/>
      <c r="D96" s="21"/>
    </row>
    <row r="97" spans="3:4">
      <c r="C97" s="21"/>
      <c r="D97" s="21"/>
    </row>
    <row r="98" spans="3:4">
      <c r="C98" s="21"/>
      <c r="D98" s="21"/>
    </row>
    <row r="99" spans="3:4">
      <c r="C99" s="21"/>
      <c r="D99" s="21"/>
    </row>
    <row r="100" spans="3:4">
      <c r="C100" s="21"/>
      <c r="D100" s="21"/>
    </row>
    <row r="101" spans="3:4">
      <c r="C101" s="21"/>
      <c r="D101" s="21"/>
    </row>
    <row r="102" spans="3:4">
      <c r="C102" s="21"/>
      <c r="D102" s="21"/>
    </row>
    <row r="103" spans="3:4">
      <c r="C103" s="21"/>
      <c r="D103" s="21"/>
    </row>
    <row r="104" spans="3:4">
      <c r="C104" s="21"/>
      <c r="D104" s="21"/>
    </row>
    <row r="105" spans="3:4">
      <c r="C105" s="21"/>
      <c r="D105" s="21"/>
    </row>
    <row r="106" spans="3:4">
      <c r="C106" s="21"/>
      <c r="D106" s="21"/>
    </row>
    <row r="107" spans="3:4">
      <c r="C107" s="21"/>
      <c r="D107" s="21"/>
    </row>
    <row r="108" spans="3:4">
      <c r="C108" s="21"/>
      <c r="D108" s="21"/>
    </row>
    <row r="109" spans="3:4">
      <c r="C109" s="21"/>
      <c r="D109" s="21"/>
    </row>
    <row r="110" spans="3:4">
      <c r="C110" s="21"/>
      <c r="D110" s="21"/>
    </row>
    <row r="111" spans="3:4">
      <c r="C111" s="21"/>
      <c r="D111" s="21"/>
    </row>
    <row r="112" spans="3:4">
      <c r="C112" s="21"/>
      <c r="D112" s="21"/>
    </row>
    <row r="113" spans="3:4">
      <c r="C113" s="21"/>
      <c r="D113" s="21"/>
    </row>
    <row r="114" spans="3:4">
      <c r="C114" s="21"/>
      <c r="D114" s="21"/>
    </row>
    <row r="115" spans="3:4">
      <c r="C115" s="21"/>
      <c r="D115" s="21"/>
    </row>
    <row r="116" spans="3:4">
      <c r="C116" s="21"/>
      <c r="D116" s="21"/>
    </row>
    <row r="117" spans="3:4">
      <c r="C117" s="21"/>
      <c r="D117" s="21"/>
    </row>
    <row r="118" spans="3:4">
      <c r="C118" s="21"/>
      <c r="D118" s="21"/>
    </row>
    <row r="119" spans="3:4">
      <c r="C119" s="21"/>
      <c r="D119" s="21"/>
    </row>
    <row r="120" spans="3:4">
      <c r="C120" s="21"/>
      <c r="D120" s="21"/>
    </row>
    <row r="121" spans="3:4">
      <c r="C121" s="21"/>
      <c r="D121" s="21"/>
    </row>
    <row r="122" spans="3:4">
      <c r="C122" s="21"/>
      <c r="D122" s="21"/>
    </row>
    <row r="123" spans="3:4">
      <c r="C123" s="21"/>
      <c r="D123" s="21"/>
    </row>
    <row r="124" spans="3:4">
      <c r="C124" s="21"/>
      <c r="D124" s="21"/>
    </row>
    <row r="125" spans="3:4">
      <c r="C125" s="21"/>
      <c r="D125" s="21"/>
    </row>
    <row r="126" spans="3:4">
      <c r="C126" s="21"/>
      <c r="D126" s="21"/>
    </row>
    <row r="127" spans="3:4">
      <c r="C127" s="21"/>
      <c r="D127" s="21"/>
    </row>
    <row r="128" spans="3:4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77"/>
  <sheetViews>
    <sheetView workbookViewId="0">
      <selection activeCell="T18" sqref="T18:T34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8.5703125" customWidth="1"/>
    <col min="16" max="16" width="8" customWidth="1"/>
    <col min="17" max="17" width="7.7109375" customWidth="1"/>
    <col min="18" max="18" width="9.85546875" customWidth="1"/>
    <col min="19" max="19" width="26.42578125" customWidth="1"/>
  </cols>
  <sheetData>
    <row r="1" spans="1:5" ht="20.25">
      <c r="A1" s="1" t="s">
        <v>44</v>
      </c>
    </row>
    <row r="2" spans="1:5">
      <c r="A2" t="s">
        <v>26</v>
      </c>
      <c r="B2" s="12" t="s">
        <v>39</v>
      </c>
    </row>
    <row r="3" spans="1:5" ht="13.5" thickBot="1">
      <c r="C3" s="15" t="s">
        <v>43</v>
      </c>
    </row>
    <row r="4" spans="1:5" ht="14.25" thickTop="1" thickBot="1">
      <c r="A4" s="8" t="s">
        <v>2</v>
      </c>
      <c r="C4" s="3">
        <v>43818.165999999997</v>
      </c>
      <c r="D4" s="4">
        <v>3.3687529999999999</v>
      </c>
    </row>
    <row r="6" spans="1:5">
      <c r="A6" s="8" t="s">
        <v>3</v>
      </c>
    </row>
    <row r="7" spans="1:5">
      <c r="A7" t="s">
        <v>4</v>
      </c>
      <c r="C7">
        <f>+C4</f>
        <v>43818.165999999997</v>
      </c>
    </row>
    <row r="8" spans="1:5">
      <c r="A8" t="s">
        <v>5</v>
      </c>
      <c r="C8">
        <v>3.2577600000000002</v>
      </c>
    </row>
    <row r="9" spans="1:5">
      <c r="A9" s="23" t="s">
        <v>46</v>
      </c>
      <c r="B9"/>
      <c r="C9" s="24">
        <v>8</v>
      </c>
      <c r="D9" t="s">
        <v>47</v>
      </c>
    </row>
    <row r="10" spans="1:5" ht="13.5" thickBot="1">
      <c r="B10"/>
      <c r="C10" s="7" t="s">
        <v>22</v>
      </c>
      <c r="D10" s="7" t="s">
        <v>23</v>
      </c>
    </row>
    <row r="11" spans="1:5">
      <c r="A11" t="s">
        <v>18</v>
      </c>
      <c r="B11"/>
      <c r="C11">
        <f>INTERCEPT(G21:G98,F21:F98)</f>
        <v>0.12092589740444903</v>
      </c>
      <c r="D11" s="6"/>
    </row>
    <row r="12" spans="1:5">
      <c r="A12" t="s">
        <v>19</v>
      </c>
      <c r="B12"/>
      <c r="C12">
        <f>SLOPE(G21:G98,F21:F98)</f>
        <v>2.3420441939052973E-6</v>
      </c>
      <c r="D12" s="6"/>
    </row>
    <row r="13" spans="1:5">
      <c r="A13" t="s">
        <v>21</v>
      </c>
      <c r="B13"/>
      <c r="C13" s="6" t="s">
        <v>16</v>
      </c>
      <c r="D13" s="6"/>
    </row>
    <row r="14" spans="1:5">
      <c r="B14"/>
    </row>
    <row r="15" spans="1:5">
      <c r="A15" s="5" t="s">
        <v>20</v>
      </c>
      <c r="B15"/>
      <c r="C15" s="18">
        <f>(C7+C11)+(C8+C12)*INT(MAX(F21:F3533))</f>
        <v>53014.950017488161</v>
      </c>
      <c r="D15" s="22" t="s">
        <v>48</v>
      </c>
      <c r="E15" s="25">
        <f ca="1">TODAY()+15018.5-B9/24</f>
        <v>60328.5</v>
      </c>
    </row>
    <row r="16" spans="1:5">
      <c r="A16" s="8" t="s">
        <v>6</v>
      </c>
      <c r="B16"/>
      <c r="C16" s="19">
        <f>+C8+C12</f>
        <v>3.2577623420441939</v>
      </c>
      <c r="D16" s="22" t="s">
        <v>49</v>
      </c>
      <c r="E16" s="25">
        <f ca="1">ROUND(2*(E15-C15)/C16,0)/2+1</f>
        <v>2246</v>
      </c>
    </row>
    <row r="17" spans="1:31" ht="13.5" thickBot="1">
      <c r="A17" s="22" t="s">
        <v>45</v>
      </c>
      <c r="B17"/>
      <c r="C17">
        <f>COUNT(C21:C2191)</f>
        <v>14</v>
      </c>
      <c r="D17" s="22" t="s">
        <v>50</v>
      </c>
      <c r="E17" s="26">
        <f ca="1">+C15+C16*E16-15018.5-C9/24</f>
        <v>45313.050904386087</v>
      </c>
    </row>
    <row r="18" spans="1:31">
      <c r="A18" s="8" t="s">
        <v>7</v>
      </c>
      <c r="B18"/>
      <c r="C18" s="3">
        <f>+C15</f>
        <v>53014.950017488161</v>
      </c>
      <c r="D18" s="4">
        <f>+C16</f>
        <v>3.2577623420441939</v>
      </c>
      <c r="E18" s="27" t="s">
        <v>51</v>
      </c>
      <c r="T18">
        <f>SUM(T21:T34)</f>
        <v>0.21507911138694244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30</v>
      </c>
      <c r="J20" s="10" t="s">
        <v>37</v>
      </c>
      <c r="K20" s="10" t="s">
        <v>41</v>
      </c>
      <c r="L20" s="10" t="s">
        <v>27</v>
      </c>
      <c r="M20" s="10" t="s">
        <v>28</v>
      </c>
      <c r="N20" s="17" t="s">
        <v>42</v>
      </c>
      <c r="O20" s="10" t="s">
        <v>29</v>
      </c>
      <c r="P20" s="10" t="s">
        <v>25</v>
      </c>
      <c r="Q20" s="9" t="s">
        <v>24</v>
      </c>
      <c r="R20" s="7" t="s">
        <v>17</v>
      </c>
    </row>
    <row r="21" spans="1:31" ht="12.75" customHeight="1">
      <c r="A21" t="s">
        <v>35</v>
      </c>
      <c r="B21" s="6" t="s">
        <v>34</v>
      </c>
      <c r="C21" s="20">
        <v>24426.46</v>
      </c>
      <c r="D21" s="21"/>
      <c r="E21">
        <f t="shared" ref="E21:E34" si="0">+(C21-C$7)/C$8</f>
        <v>-5952.4661116841007</v>
      </c>
      <c r="F21">
        <f t="shared" ref="F21:F34" si="1">ROUND(2*E21,0)/2</f>
        <v>-5952.5</v>
      </c>
      <c r="G21">
        <f t="shared" ref="G21:G34" si="2">+C21-(C$7+F21*C$8)</f>
        <v>0.11040000000139116</v>
      </c>
      <c r="J21">
        <f t="shared" ref="J21:J30" si="3">G21</f>
        <v>0.11040000000139116</v>
      </c>
      <c r="P21">
        <f>+C$11+C$12*F21</f>
        <v>0.10698487934022775</v>
      </c>
      <c r="R21" s="2">
        <f t="shared" ref="R21:R34" si="4">+C21-15018.5</f>
        <v>9407.9599999999991</v>
      </c>
      <c r="S21" s="11" t="s">
        <v>38</v>
      </c>
      <c r="T21">
        <f>+(P21-G21)^2</f>
        <v>1.1663049130305203E-5</v>
      </c>
    </row>
    <row r="22" spans="1:31">
      <c r="A22" t="s">
        <v>35</v>
      </c>
      <c r="B22" s="6" t="s">
        <v>36</v>
      </c>
      <c r="C22" s="20">
        <v>24428.05</v>
      </c>
      <c r="D22" s="21"/>
      <c r="E22">
        <f t="shared" si="0"/>
        <v>-5951.9780462649169</v>
      </c>
      <c r="F22">
        <f t="shared" si="1"/>
        <v>-5952</v>
      </c>
      <c r="G22">
        <f t="shared" si="2"/>
        <v>7.1520000001328299E-2</v>
      </c>
      <c r="J22">
        <f t="shared" si="3"/>
        <v>7.1520000001328299E-2</v>
      </c>
      <c r="P22">
        <f>+C$11+C$12*F22</f>
        <v>0.1069860503623247</v>
      </c>
      <c r="R22" s="2">
        <f t="shared" si="4"/>
        <v>9409.5499999999993</v>
      </c>
      <c r="T22">
        <f t="shared" ref="T22:T34" si="5">+(P22-G22)^2</f>
        <v>1.2578407282087328E-3</v>
      </c>
    </row>
    <row r="23" spans="1:31">
      <c r="A23" t="s">
        <v>35</v>
      </c>
      <c r="B23" s="6" t="s">
        <v>36</v>
      </c>
      <c r="C23" s="20">
        <v>26001.3</v>
      </c>
      <c r="D23" s="21"/>
      <c r="E23">
        <f t="shared" si="0"/>
        <v>-5469.0541967486852</v>
      </c>
      <c r="F23">
        <f t="shared" si="1"/>
        <v>-5469</v>
      </c>
      <c r="G23">
        <f t="shared" si="2"/>
        <v>-0.17655999999624328</v>
      </c>
      <c r="J23">
        <f t="shared" si="3"/>
        <v>-0.17655999999624328</v>
      </c>
      <c r="P23">
        <f>+C$11+C$12*F23</f>
        <v>0.10811725770798096</v>
      </c>
      <c r="R23" s="2">
        <f t="shared" si="4"/>
        <v>10982.8</v>
      </c>
      <c r="T23">
        <f t="shared" si="5"/>
        <v>8.1041141053997304E-2</v>
      </c>
    </row>
    <row r="24" spans="1:31">
      <c r="A24" t="s">
        <v>35</v>
      </c>
      <c r="B24" s="6" t="s">
        <v>36</v>
      </c>
      <c r="C24" s="20">
        <v>29280.648000000001</v>
      </c>
      <c r="D24" s="21"/>
      <c r="E24">
        <f t="shared" si="0"/>
        <v>-4462.4275575855791</v>
      </c>
      <c r="F24">
        <f t="shared" si="1"/>
        <v>-4462.5</v>
      </c>
      <c r="G24">
        <f t="shared" si="2"/>
        <v>0.23600000000442378</v>
      </c>
      <c r="J24">
        <f t="shared" si="3"/>
        <v>0.23600000000442378</v>
      </c>
      <c r="P24">
        <f>+C$11+C$12*F24</f>
        <v>0.11047452518914665</v>
      </c>
      <c r="R24" s="2">
        <f t="shared" si="4"/>
        <v>14262.148000000001</v>
      </c>
      <c r="T24">
        <f t="shared" si="5"/>
        <v>1.5756644827600776E-2</v>
      </c>
    </row>
    <row r="25" spans="1:31">
      <c r="A25" t="s">
        <v>35</v>
      </c>
      <c r="B25" s="6" t="s">
        <v>34</v>
      </c>
      <c r="C25" s="20">
        <v>29282.322</v>
      </c>
      <c r="D25" s="21"/>
      <c r="E25">
        <f t="shared" si="0"/>
        <v>-4461.9137075782119</v>
      </c>
      <c r="F25">
        <f t="shared" si="1"/>
        <v>-4462</v>
      </c>
      <c r="G25">
        <f t="shared" si="2"/>
        <v>0.28112000000328408</v>
      </c>
      <c r="J25">
        <f t="shared" si="3"/>
        <v>0.28112000000328408</v>
      </c>
      <c r="P25">
        <f>+C$11+C$12*F25</f>
        <v>0.11047569621124359</v>
      </c>
      <c r="R25" s="2">
        <f t="shared" si="4"/>
        <v>14263.822</v>
      </c>
      <c r="T25">
        <f t="shared" si="5"/>
        <v>2.9119478416670203E-2</v>
      </c>
    </row>
    <row r="26" spans="1:31">
      <c r="A26" t="s">
        <v>35</v>
      </c>
      <c r="B26" s="6" t="s">
        <v>36</v>
      </c>
      <c r="C26" s="20">
        <v>39122.218999999997</v>
      </c>
      <c r="D26" s="21"/>
      <c r="E26">
        <f t="shared" si="0"/>
        <v>-1441.4649943519473</v>
      </c>
      <c r="F26">
        <f t="shared" si="1"/>
        <v>-1441.5</v>
      </c>
      <c r="G26">
        <f t="shared" si="2"/>
        <v>0.1140400000003865</v>
      </c>
      <c r="J26">
        <f t="shared" si="3"/>
        <v>0.1140400000003865</v>
      </c>
      <c r="P26">
        <f t="shared" ref="P26:P34" si="6">+C$11+C$12*F26</f>
        <v>0.11754984069893455</v>
      </c>
      <c r="R26" s="2">
        <f t="shared" si="4"/>
        <v>24103.718999999997</v>
      </c>
      <c r="T26">
        <f t="shared" si="5"/>
        <v>1.2318981729184284E-5</v>
      </c>
    </row>
    <row r="27" spans="1:31">
      <c r="A27" t="s">
        <v>35</v>
      </c>
      <c r="B27" s="6" t="s">
        <v>36</v>
      </c>
      <c r="C27" s="20">
        <v>39469.156999999999</v>
      </c>
      <c r="D27" s="21"/>
      <c r="E27">
        <f t="shared" si="0"/>
        <v>-1334.969119886056</v>
      </c>
      <c r="F27">
        <f t="shared" si="1"/>
        <v>-1335</v>
      </c>
      <c r="G27">
        <f t="shared" si="2"/>
        <v>0.10060000000521541</v>
      </c>
      <c r="J27">
        <f t="shared" si="3"/>
        <v>0.10060000000521541</v>
      </c>
      <c r="P27">
        <f t="shared" si="6"/>
        <v>0.11779926840558547</v>
      </c>
      <c r="R27" s="2">
        <f t="shared" si="4"/>
        <v>24450.656999999999</v>
      </c>
      <c r="T27">
        <f t="shared" si="5"/>
        <v>2.9581483350796809E-4</v>
      </c>
    </row>
    <row r="28" spans="1:31">
      <c r="A28" t="s">
        <v>35</v>
      </c>
      <c r="B28" s="6" t="s">
        <v>36</v>
      </c>
      <c r="C28" s="20">
        <v>39479.129000000001</v>
      </c>
      <c r="D28" s="21"/>
      <c r="E28">
        <f t="shared" si="0"/>
        <v>-1331.9081209174392</v>
      </c>
      <c r="F28">
        <f t="shared" si="1"/>
        <v>-1332</v>
      </c>
      <c r="G28">
        <f t="shared" si="2"/>
        <v>0.29932000000553671</v>
      </c>
      <c r="J28">
        <f t="shared" si="3"/>
        <v>0.29932000000553671</v>
      </c>
      <c r="P28">
        <f t="shared" si="6"/>
        <v>0.11780629453816718</v>
      </c>
      <c r="R28" s="2">
        <f t="shared" si="4"/>
        <v>24460.629000000001</v>
      </c>
      <c r="T28">
        <f t="shared" si="5"/>
        <v>3.2947225272494975E-2</v>
      </c>
    </row>
    <row r="29" spans="1:31">
      <c r="A29" t="s">
        <v>35</v>
      </c>
      <c r="B29" s="6" t="s">
        <v>36</v>
      </c>
      <c r="C29" s="20">
        <v>41646.983999999997</v>
      </c>
      <c r="D29" s="21"/>
      <c r="E29">
        <f t="shared" si="0"/>
        <v>-666.46468739256443</v>
      </c>
      <c r="F29">
        <f t="shared" si="1"/>
        <v>-666.5</v>
      </c>
      <c r="G29">
        <f t="shared" si="2"/>
        <v>0.11503999999695225</v>
      </c>
      <c r="J29">
        <f t="shared" si="3"/>
        <v>0.11503999999695225</v>
      </c>
      <c r="P29">
        <f t="shared" si="6"/>
        <v>0.11936492494921115</v>
      </c>
      <c r="R29" s="2">
        <f t="shared" si="4"/>
        <v>26628.483999999997</v>
      </c>
      <c r="T29">
        <f t="shared" si="5"/>
        <v>1.8704975842671686E-5</v>
      </c>
    </row>
    <row r="30" spans="1:31">
      <c r="A30" t="s">
        <v>35</v>
      </c>
      <c r="B30" s="6" t="s">
        <v>34</v>
      </c>
      <c r="C30" s="20">
        <v>41648.684999999998</v>
      </c>
      <c r="D30" s="21"/>
      <c r="E30">
        <f t="shared" si="0"/>
        <v>-665.94254948185244</v>
      </c>
      <c r="F30">
        <f t="shared" si="1"/>
        <v>-666</v>
      </c>
      <c r="G30">
        <f t="shared" si="2"/>
        <v>0.18716000000131316</v>
      </c>
      <c r="J30">
        <f t="shared" si="3"/>
        <v>0.18716000000131316</v>
      </c>
      <c r="P30">
        <f t="shared" si="6"/>
        <v>0.11936609597130811</v>
      </c>
      <c r="R30" s="2">
        <f t="shared" si="4"/>
        <v>26630.184999999998</v>
      </c>
      <c r="T30">
        <f t="shared" si="5"/>
        <v>4.5960134236295355E-3</v>
      </c>
    </row>
    <row r="31" spans="1:31">
      <c r="A31" t="s">
        <v>14</v>
      </c>
      <c r="C31" s="21">
        <v>43818.165999999997</v>
      </c>
      <c r="D31" s="21" t="s">
        <v>16</v>
      </c>
      <c r="E31">
        <f t="shared" si="0"/>
        <v>0</v>
      </c>
      <c r="F31">
        <f t="shared" si="1"/>
        <v>0</v>
      </c>
      <c r="G31">
        <f t="shared" si="2"/>
        <v>0</v>
      </c>
      <c r="H31">
        <f>+G31</f>
        <v>0</v>
      </c>
      <c r="P31">
        <f t="shared" si="6"/>
        <v>0.12092589740444903</v>
      </c>
      <c r="R31" s="2">
        <f t="shared" si="4"/>
        <v>28799.665999999997</v>
      </c>
      <c r="T31">
        <f t="shared" si="5"/>
        <v>1.4623072663071333E-2</v>
      </c>
    </row>
    <row r="32" spans="1:31">
      <c r="A32" t="s">
        <v>32</v>
      </c>
      <c r="B32" s="6" t="s">
        <v>34</v>
      </c>
      <c r="C32" s="20">
        <v>46639.478000000003</v>
      </c>
      <c r="D32" s="21"/>
      <c r="E32">
        <f t="shared" si="0"/>
        <v>866.02819114974864</v>
      </c>
      <c r="F32">
        <f t="shared" si="1"/>
        <v>866</v>
      </c>
      <c r="G32">
        <f t="shared" si="2"/>
        <v>9.1840000008232892E-2</v>
      </c>
      <c r="I32">
        <f>G32</f>
        <v>9.1840000008232892E-2</v>
      </c>
      <c r="P32">
        <f t="shared" si="6"/>
        <v>0.12295410767637102</v>
      </c>
      <c r="R32" s="2">
        <f t="shared" si="4"/>
        <v>31620.978000000003</v>
      </c>
      <c r="T32">
        <f t="shared" si="5"/>
        <v>9.6808769598449201E-4</v>
      </c>
      <c r="AB32">
        <v>6</v>
      </c>
      <c r="AC32" t="s">
        <v>31</v>
      </c>
      <c r="AE32" t="s">
        <v>33</v>
      </c>
    </row>
    <row r="33" spans="1:20">
      <c r="A33" s="13" t="s">
        <v>40</v>
      </c>
      <c r="B33" s="14" t="s">
        <v>34</v>
      </c>
      <c r="C33" s="13">
        <v>52957.784699999997</v>
      </c>
      <c r="D33" s="13">
        <v>1E-3</v>
      </c>
      <c r="E33">
        <f t="shared" si="0"/>
        <v>2805.4917182358427</v>
      </c>
      <c r="F33">
        <f t="shared" si="1"/>
        <v>2805.5</v>
      </c>
      <c r="G33">
        <f t="shared" si="2"/>
        <v>-2.6980000002367888E-2</v>
      </c>
      <c r="K33" s="16">
        <f>G33</f>
        <v>-2.6980000002367888E-2</v>
      </c>
      <c r="P33">
        <f t="shared" si="6"/>
        <v>0.12749650239045035</v>
      </c>
      <c r="R33" s="2">
        <f t="shared" si="4"/>
        <v>37939.284699999997</v>
      </c>
      <c r="T33">
        <f t="shared" si="5"/>
        <v>2.386298979151838E-2</v>
      </c>
    </row>
    <row r="34" spans="1:20">
      <c r="A34" s="28" t="s">
        <v>52</v>
      </c>
      <c r="B34" s="6" t="s">
        <v>36</v>
      </c>
      <c r="C34" s="21">
        <v>53016.681700000001</v>
      </c>
      <c r="D34" s="21">
        <v>5.9999999999999995E-4</v>
      </c>
      <c r="E34">
        <f t="shared" si="0"/>
        <v>2823.5707050243122</v>
      </c>
      <c r="F34">
        <f t="shared" si="1"/>
        <v>2823.5</v>
      </c>
      <c r="G34">
        <f t="shared" si="2"/>
        <v>0.23034000000188826</v>
      </c>
      <c r="K34" s="16">
        <f>G34</f>
        <v>0.23034000000188826</v>
      </c>
      <c r="P34">
        <f t="shared" si="6"/>
        <v>0.12753865918594065</v>
      </c>
      <c r="R34" s="2">
        <f t="shared" si="4"/>
        <v>37998.181700000001</v>
      </c>
      <c r="T34">
        <f t="shared" si="5"/>
        <v>1.0568115673556614E-2</v>
      </c>
    </row>
    <row r="35" spans="1:20">
      <c r="C35" s="21"/>
      <c r="D35" s="21"/>
    </row>
    <row r="36" spans="1:20">
      <c r="C36" s="21"/>
      <c r="D36" s="21"/>
    </row>
    <row r="37" spans="1:20">
      <c r="C37" s="21"/>
      <c r="D37" s="21"/>
    </row>
    <row r="38" spans="1:20">
      <c r="C38" s="21"/>
      <c r="D38" s="21"/>
    </row>
    <row r="39" spans="1:20">
      <c r="C39" s="21"/>
      <c r="D39" s="21"/>
    </row>
    <row r="40" spans="1:20">
      <c r="C40" s="21"/>
      <c r="D40" s="21"/>
    </row>
    <row r="41" spans="1:20">
      <c r="C41" s="21"/>
      <c r="D41" s="21"/>
    </row>
    <row r="42" spans="1:20">
      <c r="C42" s="21"/>
      <c r="D42" s="21"/>
    </row>
    <row r="43" spans="1:20">
      <c r="C43" s="21"/>
      <c r="D43" s="21"/>
    </row>
    <row r="44" spans="1:20">
      <c r="C44" s="21"/>
      <c r="D44" s="21"/>
    </row>
    <row r="45" spans="1:20">
      <c r="C45" s="21"/>
      <c r="D45" s="21"/>
    </row>
    <row r="46" spans="1:20">
      <c r="C46" s="21"/>
      <c r="D46" s="21"/>
    </row>
    <row r="47" spans="1:20">
      <c r="C47" s="21"/>
      <c r="D47" s="21"/>
    </row>
    <row r="48" spans="1:20">
      <c r="C48" s="21"/>
      <c r="D48" s="21"/>
    </row>
    <row r="49" spans="3:4">
      <c r="C49" s="21"/>
      <c r="D49" s="21"/>
    </row>
    <row r="50" spans="3:4">
      <c r="C50" s="21"/>
      <c r="D50" s="21"/>
    </row>
    <row r="51" spans="3:4">
      <c r="C51" s="21"/>
      <c r="D51" s="21"/>
    </row>
    <row r="52" spans="3:4">
      <c r="C52" s="21"/>
      <c r="D52" s="21"/>
    </row>
    <row r="53" spans="3:4">
      <c r="C53" s="21"/>
      <c r="D53" s="21"/>
    </row>
    <row r="54" spans="3:4">
      <c r="C54" s="21"/>
      <c r="D54" s="21"/>
    </row>
    <row r="55" spans="3:4">
      <c r="C55" s="21"/>
      <c r="D55" s="21"/>
    </row>
    <row r="56" spans="3:4">
      <c r="C56" s="21"/>
      <c r="D56" s="21"/>
    </row>
    <row r="57" spans="3:4">
      <c r="C57" s="21"/>
      <c r="D57" s="21"/>
    </row>
    <row r="58" spans="3:4">
      <c r="C58" s="21"/>
      <c r="D58" s="21"/>
    </row>
    <row r="59" spans="3:4">
      <c r="C59" s="21"/>
      <c r="D59" s="21"/>
    </row>
    <row r="60" spans="3:4">
      <c r="C60" s="21"/>
      <c r="D60" s="21"/>
    </row>
    <row r="61" spans="3:4">
      <c r="C61" s="21"/>
      <c r="D61" s="21"/>
    </row>
    <row r="62" spans="3:4">
      <c r="C62" s="21"/>
      <c r="D62" s="21"/>
    </row>
    <row r="63" spans="3:4">
      <c r="C63" s="21"/>
      <c r="D63" s="21"/>
    </row>
    <row r="64" spans="3:4">
      <c r="C64" s="21"/>
      <c r="D64" s="21"/>
    </row>
    <row r="65" spans="3:4">
      <c r="C65" s="21"/>
      <c r="D65" s="21"/>
    </row>
    <row r="66" spans="3:4">
      <c r="C66" s="21"/>
      <c r="D66" s="21"/>
    </row>
    <row r="67" spans="3:4">
      <c r="C67" s="21"/>
      <c r="D67" s="21"/>
    </row>
    <row r="68" spans="3:4">
      <c r="C68" s="21"/>
      <c r="D68" s="21"/>
    </row>
    <row r="69" spans="3:4">
      <c r="C69" s="21"/>
      <c r="D69" s="21"/>
    </row>
    <row r="70" spans="3:4">
      <c r="C70" s="21"/>
      <c r="D70" s="21"/>
    </row>
    <row r="71" spans="3:4">
      <c r="C71" s="21"/>
      <c r="D71" s="21"/>
    </row>
    <row r="72" spans="3:4">
      <c r="C72" s="21"/>
      <c r="D72" s="21"/>
    </row>
    <row r="73" spans="3:4">
      <c r="C73" s="21"/>
      <c r="D73" s="21"/>
    </row>
    <row r="74" spans="3:4">
      <c r="C74" s="21"/>
      <c r="D74" s="21"/>
    </row>
    <row r="75" spans="3:4">
      <c r="C75" s="21"/>
      <c r="D75" s="21"/>
    </row>
    <row r="76" spans="3:4">
      <c r="C76" s="21"/>
      <c r="D76" s="21"/>
    </row>
    <row r="77" spans="3:4">
      <c r="C77" s="21"/>
      <c r="D77" s="21"/>
    </row>
    <row r="78" spans="3:4">
      <c r="C78" s="21"/>
      <c r="D78" s="21"/>
    </row>
    <row r="79" spans="3:4">
      <c r="C79" s="21"/>
      <c r="D79" s="21"/>
    </row>
    <row r="80" spans="3:4">
      <c r="C80" s="21"/>
      <c r="D80" s="21"/>
    </row>
    <row r="81" spans="3:4">
      <c r="C81" s="21"/>
      <c r="D81" s="21"/>
    </row>
    <row r="82" spans="3:4">
      <c r="C82" s="21"/>
      <c r="D82" s="21"/>
    </row>
    <row r="83" spans="3:4">
      <c r="C83" s="21"/>
      <c r="D83" s="21"/>
    </row>
    <row r="84" spans="3:4">
      <c r="C84" s="21"/>
      <c r="D84" s="21"/>
    </row>
    <row r="85" spans="3:4">
      <c r="C85" s="21"/>
      <c r="D85" s="21"/>
    </row>
    <row r="86" spans="3:4">
      <c r="C86" s="21"/>
      <c r="D86" s="21"/>
    </row>
    <row r="87" spans="3:4">
      <c r="C87" s="21"/>
      <c r="D87" s="21"/>
    </row>
    <row r="88" spans="3:4">
      <c r="C88" s="21"/>
      <c r="D88" s="21"/>
    </row>
    <row r="89" spans="3:4">
      <c r="C89" s="21"/>
      <c r="D89" s="21"/>
    </row>
    <row r="90" spans="3:4">
      <c r="C90" s="21"/>
      <c r="D90" s="21"/>
    </row>
    <row r="91" spans="3:4">
      <c r="C91" s="21"/>
      <c r="D91" s="21"/>
    </row>
    <row r="92" spans="3:4">
      <c r="C92" s="21"/>
      <c r="D92" s="21"/>
    </row>
    <row r="93" spans="3:4">
      <c r="C93" s="21"/>
      <c r="D93" s="21"/>
    </row>
    <row r="94" spans="3:4">
      <c r="C94" s="21"/>
      <c r="D94" s="21"/>
    </row>
    <row r="95" spans="3:4">
      <c r="C95" s="21"/>
      <c r="D95" s="21"/>
    </row>
    <row r="96" spans="3:4">
      <c r="C96" s="21"/>
      <c r="D96" s="21"/>
    </row>
    <row r="97" spans="3:4">
      <c r="C97" s="21"/>
      <c r="D97" s="21"/>
    </row>
    <row r="98" spans="3:4">
      <c r="C98" s="21"/>
      <c r="D98" s="21"/>
    </row>
    <row r="99" spans="3:4">
      <c r="C99" s="21"/>
      <c r="D99" s="21"/>
    </row>
    <row r="100" spans="3:4">
      <c r="C100" s="21"/>
      <c r="D100" s="21"/>
    </row>
    <row r="101" spans="3:4">
      <c r="C101" s="21"/>
      <c r="D101" s="21"/>
    </row>
    <row r="102" spans="3:4">
      <c r="C102" s="21"/>
      <c r="D102" s="21"/>
    </row>
    <row r="103" spans="3:4">
      <c r="C103" s="21"/>
      <c r="D103" s="21"/>
    </row>
    <row r="104" spans="3:4">
      <c r="C104" s="21"/>
      <c r="D104" s="21"/>
    </row>
    <row r="105" spans="3:4">
      <c r="C105" s="21"/>
      <c r="D105" s="21"/>
    </row>
    <row r="106" spans="3:4">
      <c r="C106" s="21"/>
      <c r="D106" s="21"/>
    </row>
    <row r="107" spans="3:4">
      <c r="C107" s="21"/>
      <c r="D107" s="21"/>
    </row>
    <row r="108" spans="3:4">
      <c r="C108" s="21"/>
      <c r="D108" s="21"/>
    </row>
    <row r="109" spans="3:4">
      <c r="C109" s="21"/>
      <c r="D109" s="21"/>
    </row>
    <row r="110" spans="3:4">
      <c r="C110" s="21"/>
      <c r="D110" s="21"/>
    </row>
    <row r="111" spans="3:4">
      <c r="C111" s="21"/>
      <c r="D111" s="21"/>
    </row>
    <row r="112" spans="3:4">
      <c r="C112" s="21"/>
      <c r="D112" s="21"/>
    </row>
    <row r="113" spans="3:4">
      <c r="C113" s="21"/>
      <c r="D113" s="21"/>
    </row>
    <row r="114" spans="3:4">
      <c r="C114" s="21"/>
      <c r="D114" s="21"/>
    </row>
    <row r="115" spans="3:4">
      <c r="C115" s="21"/>
      <c r="D115" s="21"/>
    </row>
    <row r="116" spans="3:4">
      <c r="C116" s="21"/>
      <c r="D116" s="21"/>
    </row>
    <row r="117" spans="3:4">
      <c r="C117" s="21"/>
      <c r="D117" s="21"/>
    </row>
    <row r="118" spans="3:4">
      <c r="C118" s="21"/>
      <c r="D118" s="21"/>
    </row>
    <row r="119" spans="3:4">
      <c r="C119" s="21"/>
      <c r="D119" s="21"/>
    </row>
    <row r="120" spans="3:4">
      <c r="C120" s="21"/>
      <c r="D120" s="21"/>
    </row>
    <row r="121" spans="3:4">
      <c r="C121" s="21"/>
      <c r="D121" s="21"/>
    </row>
    <row r="122" spans="3:4">
      <c r="C122" s="21"/>
      <c r="D122" s="21"/>
    </row>
    <row r="123" spans="3:4">
      <c r="C123" s="21"/>
      <c r="D123" s="21"/>
    </row>
    <row r="124" spans="3:4">
      <c r="C124" s="21"/>
      <c r="D124" s="21"/>
    </row>
    <row r="125" spans="3:4">
      <c r="C125" s="21"/>
      <c r="D125" s="21"/>
    </row>
    <row r="126" spans="3:4">
      <c r="C126" s="21"/>
      <c r="D126" s="21"/>
    </row>
    <row r="127" spans="3:4">
      <c r="C127" s="21"/>
      <c r="D127" s="21"/>
    </row>
    <row r="128" spans="3:4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4">
      <c r="C145" s="21"/>
      <c r="D145" s="21"/>
    </row>
    <row r="146" spans="3:4">
      <c r="C146" s="21"/>
      <c r="D146" s="21"/>
    </row>
    <row r="147" spans="3:4">
      <c r="C147" s="21"/>
      <c r="D147" s="21"/>
    </row>
    <row r="148" spans="3:4">
      <c r="C148" s="21"/>
      <c r="D148" s="21"/>
    </row>
    <row r="149" spans="3:4">
      <c r="C149" s="21"/>
      <c r="D149" s="21"/>
    </row>
    <row r="150" spans="3:4">
      <c r="C150" s="21"/>
      <c r="D150" s="21"/>
    </row>
    <row r="151" spans="3:4">
      <c r="C151" s="21"/>
      <c r="D151" s="21"/>
    </row>
    <row r="152" spans="3:4">
      <c r="C152" s="21"/>
      <c r="D152" s="21"/>
    </row>
    <row r="153" spans="3:4">
      <c r="C153" s="21"/>
      <c r="D153" s="21"/>
    </row>
    <row r="154" spans="3:4">
      <c r="C154" s="21"/>
      <c r="D154" s="21"/>
    </row>
    <row r="155" spans="3:4">
      <c r="C155" s="21"/>
      <c r="D155" s="21"/>
    </row>
    <row r="156" spans="3:4">
      <c r="C156" s="21"/>
      <c r="D156" s="21"/>
    </row>
    <row r="157" spans="3:4">
      <c r="C157" s="21"/>
      <c r="D157" s="21"/>
    </row>
    <row r="158" spans="3:4">
      <c r="C158" s="21"/>
      <c r="D158" s="21"/>
    </row>
    <row r="159" spans="3:4">
      <c r="C159" s="21"/>
      <c r="D159" s="21"/>
    </row>
    <row r="160" spans="3:4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2024-01-19T04:15:36Z</dcterms:modified>
</cp:coreProperties>
</file>